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sites\r\rpc-cms-re4-upscope\RPC\Safety\CMS Foam\Tests\FoamTest1112June2014\"/>
    </mc:Choice>
  </mc:AlternateContent>
  <bookViews>
    <workbookView xWindow="480" yWindow="90" windowWidth="17235" windowHeight="6720" firstSheet="6" activeTab="7"/>
  </bookViews>
  <sheets>
    <sheet name="June11" sheetId="1" r:id="rId1"/>
    <sheet name="12June1Bar" sheetId="2" r:id="rId2"/>
    <sheet name="DrumCapacity" sheetId="3" r:id="rId3"/>
    <sheet name="12June2Bar" sheetId="4" r:id="rId4"/>
    <sheet name="Resume" sheetId="5" r:id="rId5"/>
    <sheet name="12June3Bar" sheetId="6" r:id="rId6"/>
    <sheet name="Test0120June2014" sheetId="7" r:id="rId7"/>
    <sheet name="Test0220June2014" sheetId="8" r:id="rId8"/>
    <sheet name="Test0320June2014" sheetId="9" r:id="rId9"/>
    <sheet name="Test0420June2014" sheetId="10" r:id="rId10"/>
    <sheet name="Test0123June2104" sheetId="11" r:id="rId11"/>
    <sheet name="Test0124June2014" sheetId="12" r:id="rId12"/>
    <sheet name="Conclusions" sheetId="13" r:id="rId13"/>
  </sheets>
  <calcPr calcId="152511"/>
</workbook>
</file>

<file path=xl/calcChain.xml><?xml version="1.0" encoding="utf-8"?>
<calcChain xmlns="http://schemas.openxmlformats.org/spreadsheetml/2006/main">
  <c r="P78" i="5" l="1"/>
  <c r="P79" i="5"/>
  <c r="P80" i="5"/>
  <c r="P81" i="5"/>
  <c r="P82" i="5"/>
  <c r="P83" i="5"/>
  <c r="P77" i="5"/>
  <c r="N40" i="12"/>
  <c r="N41" i="12"/>
  <c r="N42" i="12"/>
  <c r="N39" i="12" l="1"/>
  <c r="N38" i="12"/>
  <c r="N37" i="12"/>
  <c r="AC36" i="12"/>
  <c r="AC15" i="12"/>
  <c r="N16" i="12"/>
  <c r="N17" i="12"/>
  <c r="N18" i="12"/>
  <c r="P43" i="11"/>
  <c r="M56" i="11"/>
  <c r="P38" i="11"/>
  <c r="P39" i="11"/>
  <c r="P40" i="11"/>
  <c r="P41" i="11"/>
  <c r="P42" i="11"/>
  <c r="O23" i="5"/>
  <c r="I23" i="5"/>
  <c r="O22" i="5"/>
  <c r="O21" i="5"/>
  <c r="M20" i="5"/>
  <c r="L21" i="5"/>
  <c r="Y35" i="11" l="1"/>
  <c r="X69" i="5"/>
  <c r="P36" i="11"/>
  <c r="Y28" i="11"/>
  <c r="Y22" i="11"/>
  <c r="P20" i="11"/>
  <c r="P21" i="11"/>
  <c r="P25" i="11"/>
  <c r="P26" i="11"/>
  <c r="P27" i="11"/>
  <c r="P28" i="11"/>
  <c r="P31" i="11"/>
  <c r="P32" i="11"/>
  <c r="AK47" i="11"/>
  <c r="P19" i="11"/>
  <c r="AB13" i="5" l="1"/>
  <c r="AB14" i="5"/>
  <c r="AB15" i="5"/>
  <c r="AB16" i="5"/>
  <c r="AB12" i="5"/>
  <c r="AA12" i="5"/>
  <c r="AA21" i="5"/>
  <c r="AA22" i="5"/>
  <c r="AA20" i="5"/>
  <c r="N14" i="5" l="1"/>
  <c r="N15" i="5"/>
  <c r="N17" i="5"/>
  <c r="N18" i="5"/>
  <c r="N19" i="5"/>
  <c r="N20" i="5"/>
  <c r="M14" i="5"/>
  <c r="M15" i="5"/>
  <c r="M17" i="5"/>
  <c r="M18" i="5"/>
  <c r="M19" i="5"/>
  <c r="N13" i="5"/>
  <c r="M13" i="5"/>
  <c r="AC12" i="5"/>
  <c r="Y16" i="5" l="1"/>
  <c r="AC15" i="5"/>
  <c r="AA15" i="5"/>
  <c r="AC14" i="5"/>
  <c r="AA14" i="5"/>
  <c r="Y13" i="5"/>
  <c r="AC13" i="5" s="1"/>
  <c r="AA13" i="5" l="1"/>
  <c r="P35" i="11"/>
  <c r="P34" i="11"/>
  <c r="P33" i="11"/>
  <c r="W26" i="10"/>
  <c r="W38" i="10"/>
  <c r="W34" i="10"/>
  <c r="O33" i="10"/>
  <c r="O34" i="10"/>
  <c r="O35" i="10"/>
  <c r="O36" i="10"/>
  <c r="O37" i="10"/>
  <c r="O38" i="10"/>
  <c r="O39" i="10"/>
  <c r="W22" i="10"/>
  <c r="O25" i="10"/>
  <c r="O23" i="10"/>
  <c r="O18" i="10"/>
  <c r="O17" i="10"/>
  <c r="J33" i="9"/>
  <c r="L17" i="5"/>
  <c r="O17" i="5" s="1"/>
  <c r="L18" i="5"/>
  <c r="L19" i="5"/>
  <c r="L20" i="5"/>
  <c r="M21" i="5"/>
  <c r="N21" i="5" s="1"/>
  <c r="L22" i="5"/>
  <c r="M22" i="5" s="1"/>
  <c r="N22" i="5" s="1"/>
  <c r="L23" i="5"/>
  <c r="M23" i="5" s="1"/>
  <c r="N23" i="5" s="1"/>
  <c r="I17" i="5"/>
  <c r="N19" i="9"/>
  <c r="N18" i="9"/>
  <c r="N17" i="9"/>
  <c r="N16" i="9"/>
  <c r="N20" i="8"/>
  <c r="N19" i="8"/>
  <c r="N18" i="8"/>
  <c r="N17" i="8"/>
  <c r="O16" i="7"/>
  <c r="O17" i="7"/>
  <c r="O18" i="7"/>
  <c r="O19" i="7"/>
  <c r="O20" i="7"/>
  <c r="O21" i="7"/>
  <c r="O22" i="7"/>
  <c r="O23" i="7"/>
  <c r="O15" i="7"/>
  <c r="N15" i="6"/>
  <c r="N16" i="6"/>
  <c r="N17" i="6"/>
  <c r="O15" i="4"/>
  <c r="O15" i="5"/>
  <c r="L15" i="5"/>
  <c r="J15" i="5"/>
  <c r="I15" i="5"/>
  <c r="I14" i="5"/>
  <c r="L14" i="5"/>
  <c r="O14" i="5" s="1"/>
  <c r="N14" i="6" l="1"/>
  <c r="L13" i="5"/>
  <c r="I16" i="5"/>
  <c r="I18" i="5"/>
  <c r="O18" i="5" s="1"/>
  <c r="I19" i="5"/>
  <c r="O19" i="5" s="1"/>
  <c r="I20" i="5"/>
  <c r="O20" i="5" s="1"/>
  <c r="I21" i="5"/>
  <c r="I22" i="5"/>
  <c r="I13" i="5"/>
  <c r="O16" i="4"/>
  <c r="O17" i="4"/>
  <c r="N18" i="2"/>
  <c r="N15" i="2"/>
  <c r="M12" i="1"/>
  <c r="J29" i="3"/>
  <c r="F20" i="3"/>
  <c r="F15" i="3"/>
  <c r="F9" i="3"/>
  <c r="O13" i="5" l="1"/>
</calcChain>
</file>

<file path=xl/sharedStrings.xml><?xml version="1.0" encoding="utf-8"?>
<sst xmlns="http://schemas.openxmlformats.org/spreadsheetml/2006/main" count="753" uniqueCount="249">
  <si>
    <t>Foam tests at the CMS Foam Test Centre</t>
  </si>
  <si>
    <t>Time</t>
  </si>
  <si>
    <t>Flow Rate</t>
  </si>
  <si>
    <t>[l/min]</t>
  </si>
  <si>
    <t>Flow Meter P</t>
  </si>
  <si>
    <t>[Bar]</t>
  </si>
  <si>
    <t>Pump P Gauge</t>
  </si>
  <si>
    <t xml:space="preserve">P gauge </t>
  </si>
  <si>
    <t>Foam Gen</t>
  </si>
  <si>
    <t>Elapsed time</t>
  </si>
  <si>
    <t xml:space="preserve">Foam Agent </t>
  </si>
  <si>
    <t>[%]</t>
  </si>
  <si>
    <t>proportion</t>
  </si>
  <si>
    <t>State</t>
  </si>
  <si>
    <t>[0 or 1]</t>
  </si>
  <si>
    <t>Comments</t>
  </si>
  <si>
    <t>water only</t>
  </si>
  <si>
    <t>Off set</t>
  </si>
  <si>
    <t>Ian Crotty</t>
  </si>
  <si>
    <t>[min:sec]</t>
  </si>
  <si>
    <t>Wind, foam over flow</t>
  </si>
  <si>
    <t>0.5m from top</t>
  </si>
  <si>
    <t>Foam Height</t>
  </si>
  <si>
    <t>Foam Over flow</t>
  </si>
  <si>
    <t>[m]</t>
  </si>
  <si>
    <t>Foam Elimination</t>
  </si>
  <si>
    <t>Waves</t>
  </si>
  <si>
    <t>1/4 foam left</t>
  </si>
  <si>
    <t>Kink in hose to FG</t>
  </si>
  <si>
    <t>almost gone</t>
  </si>
  <si>
    <t>Blue plastic drum</t>
  </si>
  <si>
    <t>Dia =</t>
  </si>
  <si>
    <t>Not really cylindrical !!</t>
  </si>
  <si>
    <t xml:space="preserve">Height = </t>
  </si>
  <si>
    <t>Calculated Vol</t>
  </si>
  <si>
    <t>cm</t>
  </si>
  <si>
    <t>[litres]</t>
  </si>
  <si>
    <t>Calc Vol =</t>
  </si>
  <si>
    <t xml:space="preserve">Height </t>
  </si>
  <si>
    <t xml:space="preserve">With dia </t>
  </si>
  <si>
    <t>Cal vol =</t>
  </si>
  <si>
    <t>Within 1% we have the barrel dimensions Containing fluid(ie liquid vol!)</t>
  </si>
  <si>
    <t>Drum dia =</t>
  </si>
  <si>
    <t>Height</t>
  </si>
  <si>
    <t>Therfor we can calculate a vol as a function of height. Namely Vol/unit height [litres/cm]</t>
  </si>
  <si>
    <t xml:space="preserve">In this blue plastic drum case Vol/unit height </t>
  </si>
  <si>
    <t>[l/cm]</t>
  </si>
  <si>
    <t>Real Vol is 200 Litres ? Suspect the dia estimation is not so good. Also the height to full is more like 85</t>
  </si>
  <si>
    <t>Start Foam</t>
  </si>
  <si>
    <t>foam at FG</t>
  </si>
  <si>
    <t>FG = Foam Generator</t>
  </si>
  <si>
    <t>Cleaning with x2 lances</t>
  </si>
  <si>
    <t xml:space="preserve">Time </t>
  </si>
  <si>
    <t>Chronometer</t>
  </si>
  <si>
    <t>[Hr:min]</t>
  </si>
  <si>
    <t>FA consummption not taken</t>
  </si>
  <si>
    <t>Resume</t>
  </si>
  <si>
    <t xml:space="preserve">Foam on </t>
  </si>
  <si>
    <t>Foam appears</t>
  </si>
  <si>
    <t>Foam off</t>
  </si>
  <si>
    <t>Removing Foam</t>
  </si>
  <si>
    <t>no more foam FG</t>
  </si>
  <si>
    <t>Stopped</t>
  </si>
  <si>
    <t>P @ FG</t>
  </si>
  <si>
    <t xml:space="preserve">Time run </t>
  </si>
  <si>
    <t>[min]</t>
  </si>
  <si>
    <t>FA Consummed</t>
  </si>
  <si>
    <t>Foam Vol</t>
  </si>
  <si>
    <t>[m3]</t>
  </si>
  <si>
    <t>Water</t>
  </si>
  <si>
    <t>Expansion Ratio</t>
  </si>
  <si>
    <t>Proportion H2O/FA</t>
  </si>
  <si>
    <t>Water+FA</t>
  </si>
  <si>
    <t>Flow rate</t>
  </si>
  <si>
    <t>water</t>
  </si>
  <si>
    <t>?</t>
  </si>
  <si>
    <t>Foam stopped</t>
  </si>
  <si>
    <t xml:space="preserve">Foam Agent consummed = </t>
  </si>
  <si>
    <t>[cm]</t>
  </si>
  <si>
    <t>Elapsed time with FA =</t>
  </si>
  <si>
    <t>time for foam to FG</t>
  </si>
  <si>
    <t>[decimal mins]</t>
  </si>
  <si>
    <t>2.38[l/cm]</t>
  </si>
  <si>
    <t>m</t>
  </si>
  <si>
    <t>Test No 1</t>
  </si>
  <si>
    <t>F Rate + - 10%</t>
  </si>
  <si>
    <t>Off</t>
  </si>
  <si>
    <t>Fails no Foam</t>
  </si>
  <si>
    <t>P gauge Flow meter  Off set of -0.4Bar at "0" Bar</t>
  </si>
  <si>
    <t>Test No 2</t>
  </si>
  <si>
    <t>Previous test stopped</t>
  </si>
  <si>
    <t>Foam starts Good Foam</t>
  </si>
  <si>
    <t>Stop</t>
  </si>
  <si>
    <t>[m/s]</t>
  </si>
  <si>
    <t>Side FG</t>
  </si>
  <si>
    <t>Centre</t>
  </si>
  <si>
    <t>middle FG</t>
  </si>
  <si>
    <t>Air Speed FA</t>
  </si>
  <si>
    <t>unnknown</t>
  </si>
  <si>
    <t>5.2 [m/s]</t>
  </si>
  <si>
    <t>??</t>
  </si>
  <si>
    <t>Foam Generator</t>
  </si>
  <si>
    <t>Test No 3</t>
  </si>
  <si>
    <t>Test02</t>
  </si>
  <si>
    <t>Test01</t>
  </si>
  <si>
    <t>No Foam</t>
  </si>
  <si>
    <t>Next test is with smoke starts at 16:19</t>
  </si>
  <si>
    <t>With Smoke</t>
  </si>
  <si>
    <t>Fire on</t>
  </si>
  <si>
    <t>±</t>
  </si>
  <si>
    <t xml:space="preserve">Foam starts </t>
  </si>
  <si>
    <t>Test03</t>
  </si>
  <si>
    <t>Smoke</t>
  </si>
  <si>
    <t>0/1</t>
  </si>
  <si>
    <t>Weight burnt</t>
  </si>
  <si>
    <t>Test No 4</t>
  </si>
  <si>
    <t>With Smoke &amp; with out</t>
  </si>
  <si>
    <t>No Fire</t>
  </si>
  <si>
    <t>off,  water still on</t>
  </si>
  <si>
    <t>Good Foam</t>
  </si>
  <si>
    <t>Massive bubbles &gt;10cm</t>
  </si>
  <si>
    <t>Water off</t>
  </si>
  <si>
    <t>stop</t>
  </si>
  <si>
    <t>Smoke on</t>
  </si>
  <si>
    <t>Water on</t>
  </si>
  <si>
    <t>Foam on</t>
  </si>
  <si>
    <t>Test04a</t>
  </si>
  <si>
    <t>Test04b</t>
  </si>
  <si>
    <t>Test 4a</t>
  </si>
  <si>
    <t>Test 4b</t>
  </si>
  <si>
    <t>Shrouds FG</t>
  </si>
  <si>
    <t>state</t>
  </si>
  <si>
    <t>Condictivity meter</t>
  </si>
  <si>
    <t xml:space="preserve">water </t>
  </si>
  <si>
    <t>[microS/cm]</t>
  </si>
  <si>
    <t>lenntech.com</t>
  </si>
  <si>
    <t>Ultra pure water</t>
  </si>
  <si>
    <t>[S/m]</t>
  </si>
  <si>
    <t>Drinking water</t>
  </si>
  <si>
    <t>Tap water</t>
  </si>
  <si>
    <t>temp [degC]</t>
  </si>
  <si>
    <t>Stharmex IAF</t>
  </si>
  <si>
    <t>Proportion</t>
  </si>
  <si>
    <t>Vol mreasured</t>
  </si>
  <si>
    <t>[mL]</t>
  </si>
  <si>
    <t>Conductivity</t>
  </si>
  <si>
    <t>Air</t>
  </si>
  <si>
    <t>Weight</t>
  </si>
  <si>
    <t>H2O</t>
  </si>
  <si>
    <t>FA</t>
  </si>
  <si>
    <t>[g]</t>
  </si>
  <si>
    <t>Foam Ratios</t>
  </si>
  <si>
    <t>Pressure</t>
  </si>
  <si>
    <t>Nozzles</t>
  </si>
  <si>
    <t>Water quantity</t>
  </si>
  <si>
    <t>Foam Quantity</t>
  </si>
  <si>
    <t>Foam Agent</t>
  </si>
  <si>
    <t>FA Ratio [%]</t>
  </si>
  <si>
    <t>[m3/min]</t>
  </si>
  <si>
    <t>[litres/min]</t>
  </si>
  <si>
    <t>Foam Rate</t>
  </si>
  <si>
    <t>9 nozzles</t>
  </si>
  <si>
    <t>1 nozzle</t>
  </si>
  <si>
    <t>Foam</t>
  </si>
  <si>
    <t>Type</t>
  </si>
  <si>
    <t>Drum P5</t>
  </si>
  <si>
    <t>9nozzles</t>
  </si>
  <si>
    <t xml:space="preserve">Kidi Specification </t>
  </si>
  <si>
    <t>SCUM</t>
  </si>
  <si>
    <t>The scale on this company plot is poor !!</t>
  </si>
  <si>
    <t>Drum P5 = SINTO K4S</t>
  </si>
  <si>
    <t>FG = Foam generator</t>
  </si>
  <si>
    <t>FA = Foam Agent</t>
  </si>
  <si>
    <t>Inlet Pressure</t>
  </si>
  <si>
    <t>Flow RTE</t>
  </si>
  <si>
    <t>http://irrigation.wsu.edu/Content/Calculators/Sprinkler/Nozzle-Requirements.php</t>
  </si>
  <si>
    <t>Flow rate for 9 Nozzles</t>
  </si>
  <si>
    <t>Trial 2</t>
  </si>
  <si>
    <t>Trial 1</t>
  </si>
  <si>
    <t>Proportion = 0.0043 x Conduct - 1.4753</t>
  </si>
  <si>
    <t>Therefore Calc. Water = 360 [micro Siverts/cm]</t>
  </si>
  <si>
    <t>Proportion = 0.0042 x Conduct - 1.5102</t>
  </si>
  <si>
    <t>Therefore Calc. Water = 343 [micro Siverts/cm]</t>
  </si>
  <si>
    <t>Foam starts</t>
  </si>
  <si>
    <t>Conductivity  =</t>
  </si>
  <si>
    <t>[micro Sivert]</t>
  </si>
  <si>
    <t>Prop.</t>
  </si>
  <si>
    <t>Start</t>
  </si>
  <si>
    <t>With No Smoke</t>
  </si>
  <si>
    <t>Temp</t>
  </si>
  <si>
    <t>[degC</t>
  </si>
  <si>
    <t>Prop set P.</t>
  </si>
  <si>
    <t>Real Prop</t>
  </si>
  <si>
    <t>Sthamex IAF</t>
  </si>
  <si>
    <t>Calc. prop. = 0.7768 x Set Point - 0.8303</t>
  </si>
  <si>
    <t>Set Point Reading</t>
  </si>
  <si>
    <t>Calc Proportion</t>
  </si>
  <si>
    <t>Air Speeds in Chimney @ 1.3m above base</t>
  </si>
  <si>
    <t>1.5 - 2.0</t>
  </si>
  <si>
    <t>Doors open</t>
  </si>
  <si>
    <t>Doors shut</t>
  </si>
  <si>
    <t>FG</t>
  </si>
  <si>
    <t>3.7- 4.3</t>
  </si>
  <si>
    <t>Date</t>
  </si>
  <si>
    <t>test 01a</t>
  </si>
  <si>
    <t>test01b</t>
  </si>
  <si>
    <t>Test01c</t>
  </si>
  <si>
    <t>Test 11 - 24 June 2014</t>
  </si>
  <si>
    <t>Calculated flow rates for dia 5mm nozzle</t>
  </si>
  <si>
    <t>Reading</t>
  </si>
  <si>
    <t>CDM Conductivity Meter (Radio Meter Copenhagen)</t>
  </si>
  <si>
    <t>Fire on at 16:58</t>
  </si>
  <si>
    <t>995 [microS/cm]</t>
  </si>
  <si>
    <t>753 [micro S./cm]</t>
  </si>
  <si>
    <t>498 [microS/cm]</t>
  </si>
  <si>
    <t>1200 [microS/cm]</t>
  </si>
  <si>
    <t>See aslo measurements from;</t>
  </si>
  <si>
    <t>"Test2324June2014Sthamer"</t>
  </si>
  <si>
    <t>http://rpc-cms-re4-upscope.web.cern.ch/rpc-cms-re4-upscope/RPC/Safety/CMS%20Foam/Tests/23June2014/Test2324June2014Sthamer.xlsx</t>
  </si>
  <si>
    <t>Calc. prop. = 0.7486 x Set Point - 0.9038</t>
  </si>
  <si>
    <t>Measured</t>
  </si>
  <si>
    <t>Start water &amp; FA</t>
  </si>
  <si>
    <t>FB2m</t>
  </si>
  <si>
    <t>Horiz</t>
  </si>
  <si>
    <t>BoxFG</t>
  </si>
  <si>
    <t>17:42:??</t>
  </si>
  <si>
    <t>17:45:??</t>
  </si>
  <si>
    <t>[hh:mm:ss]</t>
  </si>
  <si>
    <t>FB2m = 2m above the fire box base</t>
  </si>
  <si>
    <t>Horiz = position in the horizontal portion just before the FG</t>
  </si>
  <si>
    <t>BoxFG = position in the shrowd infron of the FG</t>
  </si>
  <si>
    <t>Test</t>
  </si>
  <si>
    <t>Data form;</t>
  </si>
  <si>
    <t>Noemi &amp; Zoltan</t>
  </si>
  <si>
    <t>Temperatures in the smoke generator</t>
  </si>
  <si>
    <t>[degC]</t>
  </si>
  <si>
    <t>Smoke is formed by burning 1/4 small motor bike tyre</t>
  </si>
  <si>
    <t>Expandol</t>
  </si>
  <si>
    <t>Conductivity = 1358 - 1362 microS/cm</t>
  </si>
  <si>
    <t>Conclusions</t>
  </si>
  <si>
    <t>take time to take data and ensure that all parameters are covered/recorde both before and after.</t>
  </si>
  <si>
    <t>Do a smaller scale with better foam height measurement/Vol</t>
  </si>
  <si>
    <t>Meteor P Plus</t>
  </si>
  <si>
    <t>Smoke is formed by burning 1/4 small motor bike tyre + 2.3kg of Cables + 4.15kg Wood</t>
  </si>
  <si>
    <t>Time 11:33??</t>
  </si>
  <si>
    <t>Metoer P Plus</t>
  </si>
  <si>
    <t>The flow rate as made by the Fire Brigade flow meter appears to be optimistic see plot</t>
  </si>
  <si>
    <t>Set point</t>
  </si>
  <si>
    <t>Real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</si>
</sst>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hh:mm:ss;@"/>
  </numFmts>
  <fonts count="10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399945066682943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2">
    <xf numFmtId="0" fontId="0" fillId="0" borderId="0" xfId="0"/>
    <xf numFmtId="15" fontId="0" fillId="0" borderId="0" xfId="0" applyNumberFormat="1"/>
    <xf numFmtId="0" fontId="0" fillId="0" borderId="0" xfId="0" applyAlignment="1">
      <alignment wrapText="1"/>
    </xf>
    <xf numFmtId="20" fontId="0" fillId="0" borderId="0" xfId="0" applyNumberFormat="1"/>
    <xf numFmtId="2" fontId="0" fillId="0" borderId="0" xfId="0" applyNumberFormat="1"/>
    <xf numFmtId="164" fontId="0" fillId="0" borderId="0" xfId="0" applyNumberFormat="1"/>
    <xf numFmtId="0" fontId="1" fillId="0" borderId="0" xfId="0" applyFont="1"/>
    <xf numFmtId="20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wrapText="1"/>
    </xf>
    <xf numFmtId="1" fontId="0" fillId="0" borderId="1" xfId="0" applyNumberFormat="1" applyBorder="1"/>
    <xf numFmtId="2" fontId="0" fillId="0" borderId="1" xfId="0" applyNumberFormat="1" applyBorder="1"/>
    <xf numFmtId="164" fontId="0" fillId="0" borderId="1" xfId="0" applyNumberFormat="1" applyBorder="1"/>
    <xf numFmtId="0" fontId="2" fillId="0" borderId="0" xfId="0" applyFont="1"/>
    <xf numFmtId="2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/>
    <xf numFmtId="0" fontId="0" fillId="0" borderId="2" xfId="0" applyFill="1" applyBorder="1"/>
    <xf numFmtId="0" fontId="0" fillId="2" borderId="0" xfId="0" applyFill="1"/>
    <xf numFmtId="0" fontId="0" fillId="0" borderId="0" xfId="0" applyBorder="1"/>
    <xf numFmtId="0" fontId="4" fillId="0" borderId="0" xfId="0" applyFont="1"/>
    <xf numFmtId="0" fontId="5" fillId="0" borderId="1" xfId="0" applyFont="1" applyBorder="1"/>
    <xf numFmtId="0" fontId="0" fillId="0" borderId="1" xfId="0" applyFill="1" applyBorder="1"/>
    <xf numFmtId="20" fontId="0" fillId="0" borderId="0" xfId="0" applyNumberFormat="1" applyBorder="1"/>
    <xf numFmtId="0" fontId="0" fillId="0" borderId="0" xfId="0" applyFill="1" applyBorder="1"/>
    <xf numFmtId="0" fontId="6" fillId="0" borderId="0" xfId="0" applyFont="1"/>
    <xf numFmtId="11" fontId="0" fillId="0" borderId="0" xfId="0" applyNumberFormat="1"/>
    <xf numFmtId="0" fontId="0" fillId="0" borderId="0" xfId="0" applyAlignment="1">
      <alignment vertical="center"/>
    </xf>
    <xf numFmtId="0" fontId="0" fillId="3" borderId="1" xfId="0" applyFill="1" applyBorder="1"/>
    <xf numFmtId="0" fontId="0" fillId="4" borderId="1" xfId="0" applyFill="1" applyBorder="1"/>
    <xf numFmtId="0" fontId="0" fillId="5" borderId="4" xfId="0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20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6" borderId="1" xfId="0" applyFill="1" applyBorder="1"/>
    <xf numFmtId="15" fontId="0" fillId="0" borderId="1" xfId="0" applyNumberFormat="1" applyBorder="1"/>
    <xf numFmtId="1" fontId="0" fillId="0" borderId="1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7" fillId="0" borderId="0" xfId="1"/>
    <xf numFmtId="0" fontId="0" fillId="0" borderId="2" xfId="0" applyFill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1" fontId="0" fillId="0" borderId="0" xfId="0" applyNumberFormat="1"/>
    <xf numFmtId="21" fontId="0" fillId="0" borderId="1" xfId="0" applyNumberFormat="1" applyBorder="1" applyAlignment="1">
      <alignment horizontal="center"/>
    </xf>
    <xf numFmtId="0" fontId="0" fillId="0" borderId="0" xfId="0" applyAlignment="1"/>
    <xf numFmtId="0" fontId="8" fillId="0" borderId="0" xfId="0" applyFont="1"/>
    <xf numFmtId="0" fontId="8" fillId="0" borderId="1" xfId="0" applyFont="1" applyBorder="1"/>
    <xf numFmtId="0" fontId="9" fillId="0" borderId="0" xfId="0" applyFont="1"/>
    <xf numFmtId="165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6" borderId="1" xfId="0" applyFill="1" applyBorder="1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2" borderId="1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9E22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Delta P Versus Flow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Delta P "v" Flow Rate</c:v>
          </c:tx>
          <c:spPr>
            <a:ln w="28575">
              <a:noFill/>
            </a:ln>
          </c:spPr>
          <c:xVal>
            <c:numRef>
              <c:f>Resume!$E$13:$E$21</c:f>
              <c:numCache>
                <c:formatCode>General</c:formatCode>
                <c:ptCount val="9"/>
                <c:pt idx="0">
                  <c:v>1.1200000000000001</c:v>
                </c:pt>
                <c:pt idx="1">
                  <c:v>2.12</c:v>
                </c:pt>
                <c:pt idx="2">
                  <c:v>3.12</c:v>
                </c:pt>
                <c:pt idx="3">
                  <c:v>3.92</c:v>
                </c:pt>
                <c:pt idx="4">
                  <c:v>4.0199999999999996</c:v>
                </c:pt>
                <c:pt idx="5">
                  <c:v>4</c:v>
                </c:pt>
                <c:pt idx="6">
                  <c:v>6.12</c:v>
                </c:pt>
                <c:pt idx="7">
                  <c:v>3.02</c:v>
                </c:pt>
                <c:pt idx="8">
                  <c:v>3.12</c:v>
                </c:pt>
              </c:numCache>
            </c:numRef>
          </c:xVal>
          <c:yVal>
            <c:numRef>
              <c:f>Resume!$H$13:$H$21</c:f>
              <c:numCache>
                <c:formatCode>General</c:formatCode>
                <c:ptCount val="9"/>
                <c:pt idx="0">
                  <c:v>188.5</c:v>
                </c:pt>
                <c:pt idx="1">
                  <c:v>240</c:v>
                </c:pt>
                <c:pt idx="2">
                  <c:v>310</c:v>
                </c:pt>
                <c:pt idx="3">
                  <c:v>445</c:v>
                </c:pt>
                <c:pt idx="4">
                  <c:v>370</c:v>
                </c:pt>
                <c:pt idx="5">
                  <c:v>370</c:v>
                </c:pt>
                <c:pt idx="6">
                  <c:v>425</c:v>
                </c:pt>
                <c:pt idx="7">
                  <c:v>320</c:v>
                </c:pt>
                <c:pt idx="8">
                  <c:v>356</c:v>
                </c:pt>
              </c:numCache>
            </c:numRef>
          </c:yVal>
          <c:smooth val="0"/>
        </c:ser>
        <c:ser>
          <c:idx val="1"/>
          <c:order val="1"/>
          <c:tx>
            <c:v>Kidi Spec</c:v>
          </c:tx>
          <c:spPr>
            <a:ln w="28575">
              <a:noFill/>
            </a:ln>
          </c:spPr>
          <c:xVal>
            <c:numRef>
              <c:f>Resume!$W$20:$W$22</c:f>
              <c:numCache>
                <c:formatCode>General</c:formatCode>
                <c:ptCount val="3"/>
                <c:pt idx="0">
                  <c:v>0</c:v>
                </c:pt>
                <c:pt idx="1">
                  <c:v>4</c:v>
                </c:pt>
                <c:pt idx="2">
                  <c:v>6</c:v>
                </c:pt>
              </c:numCache>
            </c:numRef>
          </c:xVal>
          <c:yVal>
            <c:numRef>
              <c:f>Resume!$X$20:$X$22</c:f>
              <c:numCache>
                <c:formatCode>General</c:formatCode>
                <c:ptCount val="3"/>
                <c:pt idx="0">
                  <c:v>0</c:v>
                </c:pt>
                <c:pt idx="1">
                  <c:v>270</c:v>
                </c:pt>
                <c:pt idx="2">
                  <c:v>340</c:v>
                </c:pt>
              </c:numCache>
            </c:numRef>
          </c:yVal>
          <c:smooth val="0"/>
        </c:ser>
        <c:ser>
          <c:idx val="2"/>
          <c:order val="2"/>
          <c:tx>
            <c:v>Calc.Nozzle 5mm</c:v>
          </c:tx>
          <c:spPr>
            <a:ln w="28575">
              <a:noFill/>
            </a:ln>
          </c:spPr>
          <c:xVal>
            <c:numRef>
              <c:f>Resume!$AG$12:$AG$19</c:f>
              <c:numCache>
                <c:formatCode>General</c:formatCode>
                <c:ptCount val="8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</c:numCache>
            </c:numRef>
          </c:xVal>
          <c:yVal>
            <c:numRef>
              <c:f>Resume!$AJ$12:$AJ$19</c:f>
              <c:numCache>
                <c:formatCode>General</c:formatCode>
                <c:ptCount val="8"/>
                <c:pt idx="0">
                  <c:v>0</c:v>
                </c:pt>
                <c:pt idx="1">
                  <c:v>102.60000000000001</c:v>
                </c:pt>
                <c:pt idx="2">
                  <c:v>145.79999999999998</c:v>
                </c:pt>
                <c:pt idx="3">
                  <c:v>206.1</c:v>
                </c:pt>
                <c:pt idx="4">
                  <c:v>252</c:v>
                </c:pt>
                <c:pt idx="5">
                  <c:v>290.7</c:v>
                </c:pt>
                <c:pt idx="6">
                  <c:v>324.90000000000003</c:v>
                </c:pt>
                <c:pt idx="7">
                  <c:v>356.40000000000003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886440"/>
        <c:axId val="204886832"/>
      </c:scatterChart>
      <c:valAx>
        <c:axId val="204886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Pressure [Bar]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4886832"/>
        <c:crosses val="autoZero"/>
        <c:crossBetween val="midCat"/>
      </c:valAx>
      <c:valAx>
        <c:axId val="2048868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Flow Rate [l/min]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488644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aseline="0">
                <a:solidFill>
                  <a:sysClr val="windowText" lastClr="000000"/>
                </a:solidFill>
              </a:rPr>
              <a:t>Expansion ration versus  H2O Flow Rate @ 3%FA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No Smoke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(Resume!$H$13:$H$17,Resume!$H$19)</c:f>
              <c:numCache>
                <c:formatCode>General</c:formatCode>
                <c:ptCount val="6"/>
                <c:pt idx="0">
                  <c:v>188.5</c:v>
                </c:pt>
                <c:pt idx="1">
                  <c:v>240</c:v>
                </c:pt>
                <c:pt idx="2">
                  <c:v>310</c:v>
                </c:pt>
                <c:pt idx="3">
                  <c:v>445</c:v>
                </c:pt>
                <c:pt idx="4">
                  <c:v>370</c:v>
                </c:pt>
                <c:pt idx="5">
                  <c:v>425</c:v>
                </c:pt>
              </c:numCache>
            </c:numRef>
          </c:xVal>
          <c:yVal>
            <c:numRef>
              <c:f>(Resume!$O$13:$O$17,Resume!$O$19)</c:f>
              <c:numCache>
                <c:formatCode>0</c:formatCode>
                <c:ptCount val="6"/>
                <c:pt idx="0">
                  <c:v>185.64817427620071</c:v>
                </c:pt>
                <c:pt idx="1">
                  <c:v>365.5</c:v>
                </c:pt>
                <c:pt idx="2">
                  <c:v>245.14532098371123</c:v>
                </c:pt>
                <c:pt idx="4">
                  <c:v>101.722431813965</c:v>
                </c:pt>
                <c:pt idx="5">
                  <c:v>153.57142857142861</c:v>
                </c:pt>
              </c:numCache>
            </c:numRef>
          </c:yVal>
          <c:smooth val="0"/>
        </c:ser>
        <c:ser>
          <c:idx val="1"/>
          <c:order val="1"/>
          <c:tx>
            <c:v>Smoke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(Resume!$H$18,Resume!$H$20)</c:f>
              <c:numCache>
                <c:formatCode>General</c:formatCode>
                <c:ptCount val="2"/>
                <c:pt idx="0">
                  <c:v>370</c:v>
                </c:pt>
                <c:pt idx="1">
                  <c:v>320</c:v>
                </c:pt>
              </c:numCache>
            </c:numRef>
          </c:xVal>
          <c:yVal>
            <c:numRef>
              <c:f>(Resume!$O$18,Resume!$O$18,Resume!$O$20)</c:f>
              <c:numCache>
                <c:formatCode>0</c:formatCode>
                <c:ptCount val="3"/>
                <c:pt idx="0">
                  <c:v>75.08902483564647</c:v>
                </c:pt>
                <c:pt idx="1">
                  <c:v>75.08902483564647</c:v>
                </c:pt>
                <c:pt idx="2">
                  <c:v>91.782924107142861</c:v>
                </c:pt>
              </c:numCache>
            </c:numRef>
          </c:yVal>
          <c:smooth val="0"/>
        </c:ser>
        <c:ser>
          <c:idx val="2"/>
          <c:order val="2"/>
          <c:tx>
            <c:v>Kidi Spec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Resume!$X$20:$X$22</c:f>
              <c:numCache>
                <c:formatCode>General</c:formatCode>
                <c:ptCount val="3"/>
                <c:pt idx="0">
                  <c:v>0</c:v>
                </c:pt>
                <c:pt idx="1">
                  <c:v>270</c:v>
                </c:pt>
                <c:pt idx="2">
                  <c:v>340</c:v>
                </c:pt>
              </c:numCache>
            </c:numRef>
          </c:xVal>
          <c:yVal>
            <c:numRef>
              <c:f>Resume!$Y$20:$Y$22</c:f>
              <c:numCache>
                <c:formatCode>General</c:formatCode>
                <c:ptCount val="3"/>
                <c:pt idx="0">
                  <c:v>0</c:v>
                </c:pt>
                <c:pt idx="1">
                  <c:v>720</c:v>
                </c:pt>
                <c:pt idx="2">
                  <c:v>810</c:v>
                </c:pt>
              </c:numCache>
            </c:numRef>
          </c:yVal>
          <c:smooth val="0"/>
        </c:ser>
        <c:ser>
          <c:idx val="3"/>
          <c:order val="3"/>
          <c:tx>
            <c:v>Sthamex @ 2,4.5 &amp; 6%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Resume!$H$21:$H$23</c:f>
              <c:numCache>
                <c:formatCode>General</c:formatCode>
                <c:ptCount val="3"/>
                <c:pt idx="0">
                  <c:v>356</c:v>
                </c:pt>
                <c:pt idx="1">
                  <c:v>356</c:v>
                </c:pt>
                <c:pt idx="2">
                  <c:v>356</c:v>
                </c:pt>
              </c:numCache>
            </c:numRef>
          </c:xVal>
          <c:yVal>
            <c:numRef>
              <c:f>Resume!$O$21:$O$23</c:f>
              <c:numCache>
                <c:formatCode>0</c:formatCode>
                <c:ptCount val="3"/>
                <c:pt idx="0">
                  <c:v>201.97089703444468</c:v>
                </c:pt>
                <c:pt idx="1">
                  <c:v>224.00408580183861</c:v>
                </c:pt>
                <c:pt idx="2">
                  <c:v>198.28687852630566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887616"/>
        <c:axId val="204888008"/>
      </c:scatterChart>
      <c:valAx>
        <c:axId val="204887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ysClr val="windowText" lastClr="000000"/>
                    </a:solidFill>
                  </a:rPr>
                  <a:t>Flow</a:t>
                </a:r>
                <a:r>
                  <a:rPr lang="en-US"/>
                  <a:t> Rate H20 [l/min]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888008"/>
        <c:crosses val="autoZero"/>
        <c:crossBetween val="midCat"/>
      </c:valAx>
      <c:valAx>
        <c:axId val="204888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Exp Ratio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8876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Foam</a:t>
            </a:r>
            <a:r>
              <a:rPr lang="en-US" baseline="0"/>
              <a:t> Production Rate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Old DrumP5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(Resume!$N$13:$N$15,Resume!$N$17,Resume!$N$19)</c:f>
              <c:numCache>
                <c:formatCode>0.0</c:formatCode>
                <c:ptCount val="5"/>
                <c:pt idx="0">
                  <c:v>3.8882978723404258</c:v>
                </c:pt>
                <c:pt idx="1">
                  <c:v>9.7466666666666661</c:v>
                </c:pt>
                <c:pt idx="2">
                  <c:v>8.4438943894389435</c:v>
                </c:pt>
                <c:pt idx="3">
                  <c:v>4.1819221967963394</c:v>
                </c:pt>
                <c:pt idx="4">
                  <c:v>7.2519841269841283</c:v>
                </c:pt>
              </c:numCache>
            </c:numRef>
          </c:xVal>
          <c:yVal>
            <c:numRef>
              <c:f>(Resume!$E$13:$E$15,Resume!$E$17,Resume!$E$19)</c:f>
              <c:numCache>
                <c:formatCode>General</c:formatCode>
                <c:ptCount val="5"/>
                <c:pt idx="0">
                  <c:v>1.1200000000000001</c:v>
                </c:pt>
                <c:pt idx="1">
                  <c:v>2.12</c:v>
                </c:pt>
                <c:pt idx="2">
                  <c:v>3.12</c:v>
                </c:pt>
                <c:pt idx="3">
                  <c:v>4.0199999999999996</c:v>
                </c:pt>
                <c:pt idx="4">
                  <c:v>6.12</c:v>
                </c:pt>
              </c:numCache>
            </c:numRef>
          </c:yVal>
          <c:smooth val="1"/>
        </c:ser>
        <c:ser>
          <c:idx val="2"/>
          <c:order val="1"/>
          <c:tx>
            <c:v>HG-15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Resume!$AD$32:$AD$36</c:f>
              <c:numCache>
                <c:formatCode>General</c:formatCode>
                <c:ptCount val="5"/>
                <c:pt idx="0">
                  <c:v>12</c:v>
                </c:pt>
                <c:pt idx="1">
                  <c:v>15.2</c:v>
                </c:pt>
                <c:pt idx="2">
                  <c:v>18</c:v>
                </c:pt>
                <c:pt idx="3">
                  <c:v>17.8</c:v>
                </c:pt>
                <c:pt idx="4">
                  <c:v>17</c:v>
                </c:pt>
              </c:numCache>
            </c:numRef>
          </c:xVal>
          <c:yVal>
            <c:numRef>
              <c:f>Resume!$AC$32:$AC$36</c:f>
              <c:numCache>
                <c:formatCode>General</c:formatCode>
                <c:ptCount val="5"/>
                <c:pt idx="0">
                  <c:v>4.8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7.5</c:v>
                </c:pt>
              </c:numCache>
            </c:numRef>
          </c:yVal>
          <c:smooth val="1"/>
        </c:ser>
        <c:ser>
          <c:idx val="1"/>
          <c:order val="2"/>
          <c:tx>
            <c:v>Kidde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(Resume!$AB$12,Resume!$AB$15)</c:f>
              <c:numCache>
                <c:formatCode>General</c:formatCode>
                <c:ptCount val="2"/>
                <c:pt idx="0">
                  <c:v>21.6</c:v>
                </c:pt>
                <c:pt idx="1">
                  <c:v>30.599999999999998</c:v>
                </c:pt>
              </c:numCache>
            </c:numRef>
          </c:xVal>
          <c:yVal>
            <c:numRef>
              <c:f>(Resume!$W$12,Resume!$W$15)</c:f>
              <c:numCache>
                <c:formatCode>General</c:formatCode>
                <c:ptCount val="2"/>
                <c:pt idx="0">
                  <c:v>4</c:v>
                </c:pt>
                <c:pt idx="1">
                  <c:v>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888792"/>
        <c:axId val="204889184"/>
      </c:scatterChart>
      <c:valAx>
        <c:axId val="204888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Foam Rate (Foam Capacity [m3/min]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889184"/>
        <c:crosses val="autoZero"/>
        <c:crossBetween val="midCat"/>
      </c:valAx>
      <c:valAx>
        <c:axId val="204889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Pressure [Bar]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8887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Set P. Versus Prop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Prop Calibration Curve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34930675623589019"/>
                  <c:y val="0.5411051293064570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prop = 0.7486SetP - 0.9038</a:t>
                    </a:r>
                    <a:br>
                      <a:rPr lang="en-US" baseline="0"/>
                    </a:br>
                    <a:r>
                      <a:rPr lang="en-US" baseline="0"/>
                      <a:t>R² = 0.9525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Test0123June2104!$M$49:$M$52</c:f>
              <c:numCache>
                <c:formatCode>General</c:formatCode>
                <c:ptCount val="4"/>
                <c:pt idx="0">
                  <c:v>2</c:v>
                </c:pt>
                <c:pt idx="1">
                  <c:v>4</c:v>
                </c:pt>
                <c:pt idx="2">
                  <c:v>4.5</c:v>
                </c:pt>
                <c:pt idx="3">
                  <c:v>6</c:v>
                </c:pt>
              </c:numCache>
            </c:numRef>
          </c:xVal>
          <c:yVal>
            <c:numRef>
              <c:f>Test0123June2104!$O$49:$O$52</c:f>
              <c:numCache>
                <c:formatCode>General</c:formatCode>
                <c:ptCount val="4"/>
                <c:pt idx="0">
                  <c:v>0.68330000000000002</c:v>
                </c:pt>
                <c:pt idx="1">
                  <c:v>1.7075</c:v>
                </c:pt>
                <c:pt idx="2">
                  <c:v>2.7360000000000002</c:v>
                </c:pt>
                <c:pt idx="3">
                  <c:v>3.61</c:v>
                </c:pt>
              </c:numCache>
            </c:numRef>
          </c:yVal>
          <c:smooth val="1"/>
        </c:ser>
        <c:ser>
          <c:idx val="1"/>
          <c:order val="1"/>
          <c:tx>
            <c:v>Calc data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Resume!$O$77:$O$83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xVal>
          <c:yVal>
            <c:numRef>
              <c:f>Resume!$P$77:$P$83</c:f>
              <c:numCache>
                <c:formatCode>0.0</c:formatCode>
                <c:ptCount val="7"/>
                <c:pt idx="0">
                  <c:v>-0.1552</c:v>
                </c:pt>
                <c:pt idx="1">
                  <c:v>0.59340000000000004</c:v>
                </c:pt>
                <c:pt idx="2">
                  <c:v>1.3420000000000001</c:v>
                </c:pt>
                <c:pt idx="3">
                  <c:v>2.0906000000000002</c:v>
                </c:pt>
                <c:pt idx="4">
                  <c:v>2.8392000000000004</c:v>
                </c:pt>
                <c:pt idx="5">
                  <c:v>3.5878000000000001</c:v>
                </c:pt>
                <c:pt idx="6">
                  <c:v>4.3364000000000003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889968"/>
        <c:axId val="197356848"/>
      </c:scatterChart>
      <c:valAx>
        <c:axId val="204889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Set point Reading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356848"/>
        <c:crosses val="autoZero"/>
        <c:crossBetween val="midCat"/>
      </c:valAx>
      <c:valAx>
        <c:axId val="197356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Calculated Proportion [Vol 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8899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Conductivity versus FA Proportion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Trial 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38352909011373576"/>
                  <c:y val="0.6384722222222222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Test0123June2104!$AC$23:$AC$26</c:f>
              <c:numCache>
                <c:formatCode>General</c:formatCode>
                <c:ptCount val="4"/>
                <c:pt idx="0">
                  <c:v>356</c:v>
                </c:pt>
                <c:pt idx="1">
                  <c:v>567</c:v>
                </c:pt>
                <c:pt idx="2">
                  <c:v>806.5</c:v>
                </c:pt>
                <c:pt idx="3">
                  <c:v>1055</c:v>
                </c:pt>
              </c:numCache>
            </c:numRef>
          </c:xVal>
          <c:yVal>
            <c:numRef>
              <c:f>Test0123June2104!$AE$23:$AE$26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yVal>
          <c:smooth val="0"/>
        </c:ser>
        <c:ser>
          <c:idx val="1"/>
          <c:order val="1"/>
          <c:tx>
            <c:v>Trial 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37438801399825022"/>
                  <c:y val="0.485679498396033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(Test0123June2104!$AC$17:$AC$18,Test0123June2104!$AC$20:$AC$21)</c:f>
              <c:numCache>
                <c:formatCode>General</c:formatCode>
                <c:ptCount val="4"/>
                <c:pt idx="0">
                  <c:v>356</c:v>
                </c:pt>
                <c:pt idx="1">
                  <c:v>861</c:v>
                </c:pt>
                <c:pt idx="2">
                  <c:v>598</c:v>
                </c:pt>
                <c:pt idx="3">
                  <c:v>1063</c:v>
                </c:pt>
              </c:numCache>
            </c:numRef>
          </c:xVal>
          <c:yVal>
            <c:numRef>
              <c:f>(Test0123June2104!$AE$17:$AE$18,Test0123June2104!$AE$20:$AE$21)</c:f>
              <c:numCache>
                <c:formatCode>0</c:formatCode>
                <c:ptCount val="4"/>
                <c:pt idx="0" formatCode="General">
                  <c:v>0</c:v>
                </c:pt>
                <c:pt idx="1">
                  <c:v>2</c:v>
                </c:pt>
                <c:pt idx="2" formatCode="General">
                  <c:v>1</c:v>
                </c:pt>
                <c:pt idx="3" formatCode="General">
                  <c:v>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357632"/>
        <c:axId val="197358024"/>
      </c:scatterChart>
      <c:valAx>
        <c:axId val="197357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Conductivity [micro Sivert/cm]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358024"/>
        <c:crosses val="autoZero"/>
        <c:crossBetween val="midCat"/>
      </c:valAx>
      <c:valAx>
        <c:axId val="197358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Proportion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3576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Mixer Set P. Versus Prop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Prop Calibration Curve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34697575390488777"/>
                  <c:y val="0.5411051293064570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Test0123June2104!$M$49:$M$52</c:f>
              <c:numCache>
                <c:formatCode>General</c:formatCode>
                <c:ptCount val="4"/>
                <c:pt idx="0">
                  <c:v>2</c:v>
                </c:pt>
                <c:pt idx="1">
                  <c:v>4</c:v>
                </c:pt>
                <c:pt idx="2">
                  <c:v>4.5</c:v>
                </c:pt>
                <c:pt idx="3">
                  <c:v>6</c:v>
                </c:pt>
              </c:numCache>
            </c:numRef>
          </c:xVal>
          <c:yVal>
            <c:numRef>
              <c:f>Test0123June2104!$O$49:$O$52</c:f>
              <c:numCache>
                <c:formatCode>General</c:formatCode>
                <c:ptCount val="4"/>
                <c:pt idx="0">
                  <c:v>0.68330000000000002</c:v>
                </c:pt>
                <c:pt idx="1">
                  <c:v>1.7075</c:v>
                </c:pt>
                <c:pt idx="2">
                  <c:v>2.7360000000000002</c:v>
                </c:pt>
                <c:pt idx="3">
                  <c:v>3.61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359200"/>
        <c:axId val="197359592"/>
      </c:scatterChart>
      <c:valAx>
        <c:axId val="197359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Set point Reading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359592"/>
        <c:crosses val="autoZero"/>
        <c:crossBetween val="midCat"/>
      </c:valAx>
      <c:valAx>
        <c:axId val="197359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Calculated Proportion [Vol 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3592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Foam Height increase versus time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Meteor P Plus with Smoke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9.6857851910831641E-2"/>
                  <c:y val="0.1254697902890261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Test0124June2014!$D$37:$D$42</c:f>
              <c:numCache>
                <c:formatCode>h:mm</c:formatCode>
                <c:ptCount val="6"/>
                <c:pt idx="0">
                  <c:v>0</c:v>
                </c:pt>
                <c:pt idx="2">
                  <c:v>3.472222222222222E-3</c:v>
                </c:pt>
                <c:pt idx="4">
                  <c:v>6.2499999999999995E-3</c:v>
                </c:pt>
                <c:pt idx="5">
                  <c:v>7.6388888888888886E-3</c:v>
                </c:pt>
              </c:numCache>
            </c:numRef>
          </c:xVal>
          <c:yVal>
            <c:numRef>
              <c:f>Test0124June2014!$Q$37:$Q$42</c:f>
              <c:numCache>
                <c:formatCode>0.0</c:formatCode>
                <c:ptCount val="6"/>
                <c:pt idx="0">
                  <c:v>0.2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</c:numCache>
            </c:numRef>
          </c:yVal>
          <c:smooth val="0"/>
        </c:ser>
        <c:ser>
          <c:idx val="1"/>
          <c:order val="1"/>
          <c:tx>
            <c:v>Expandol with Smoke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Test0124June2014!$E$16:$E$19</c:f>
              <c:numCache>
                <c:formatCode>h:mm</c:formatCode>
                <c:ptCount val="4"/>
                <c:pt idx="0">
                  <c:v>0</c:v>
                </c:pt>
                <c:pt idx="1">
                  <c:v>1.3888888888888889E-3</c:v>
                </c:pt>
                <c:pt idx="2">
                  <c:v>2.0833333333333333E-3</c:v>
                </c:pt>
                <c:pt idx="3">
                  <c:v>2.7777777777777779E-3</c:v>
                </c:pt>
              </c:numCache>
            </c:numRef>
          </c:xVal>
          <c:yVal>
            <c:numRef>
              <c:f>Test0124June2014!$Q$16:$Q$19</c:f>
              <c:numCache>
                <c:formatCode>0.0</c:formatCode>
                <c:ptCount val="4"/>
                <c:pt idx="0">
                  <c:v>0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</c:numCache>
            </c:numRef>
          </c:yVal>
          <c:smooth val="0"/>
        </c:ser>
        <c:dLbls>
          <c:dLblPos val="r"/>
          <c:showLegendKey val="0"/>
          <c:showVal val="1"/>
          <c:showCatName val="1"/>
          <c:showSerName val="0"/>
          <c:showPercent val="0"/>
          <c:showBubbleSize val="0"/>
        </c:dLbls>
        <c:axId val="197360376"/>
        <c:axId val="202710408"/>
      </c:scatterChart>
      <c:valAx>
        <c:axId val="197360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Elapsed time [min]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710408"/>
        <c:crosses val="autoZero"/>
        <c:crossBetween val="midCat"/>
      </c:valAx>
      <c:valAx>
        <c:axId val="202710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Foam Height [m]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3603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30</xdr:row>
      <xdr:rowOff>157162</xdr:rowOff>
    </xdr:from>
    <xdr:to>
      <xdr:col>9</xdr:col>
      <xdr:colOff>619125</xdr:colOff>
      <xdr:row>50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257174</xdr:colOff>
      <xdr:row>30</xdr:row>
      <xdr:rowOff>138112</xdr:rowOff>
    </xdr:from>
    <xdr:to>
      <xdr:col>19</xdr:col>
      <xdr:colOff>361949</xdr:colOff>
      <xdr:row>52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21</xdr:col>
      <xdr:colOff>0</xdr:colOff>
      <xdr:row>24</xdr:row>
      <xdr:rowOff>0</xdr:rowOff>
    </xdr:from>
    <xdr:to>
      <xdr:col>26</xdr:col>
      <xdr:colOff>531495</xdr:colOff>
      <xdr:row>46</xdr:row>
      <xdr:rowOff>85725</xdr:rowOff>
    </xdr:to>
    <xdr:pic>
      <xdr:nvPicPr>
        <xdr:cNvPr id="9" name="Picture 8"/>
        <xdr:cNvPicPr/>
      </xdr:nvPicPr>
      <xdr:blipFill rotWithShape="1">
        <a:blip xmlns:r="http://schemas.openxmlformats.org/officeDocument/2006/relationships" r:embed="rId3"/>
        <a:srcRect l="5689" t="50219" r="70658" b="4573"/>
        <a:stretch/>
      </xdr:blipFill>
      <xdr:spPr bwMode="auto">
        <a:xfrm>
          <a:off x="14363700" y="4676775"/>
          <a:ext cx="3579495" cy="42767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171450</xdr:colOff>
      <xdr:row>50</xdr:row>
      <xdr:rowOff>185737</xdr:rowOff>
    </xdr:from>
    <xdr:to>
      <xdr:col>9</xdr:col>
      <xdr:colOff>657225</xdr:colOff>
      <xdr:row>69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285750</xdr:colOff>
      <xdr:row>55</xdr:row>
      <xdr:rowOff>85725</xdr:rowOff>
    </xdr:from>
    <xdr:to>
      <xdr:col>19</xdr:col>
      <xdr:colOff>466725</xdr:colOff>
      <xdr:row>73</xdr:row>
      <xdr:rowOff>104774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38</xdr:row>
      <xdr:rowOff>9525</xdr:rowOff>
    </xdr:from>
    <xdr:to>
      <xdr:col>5</xdr:col>
      <xdr:colOff>28575</xdr:colOff>
      <xdr:row>45</xdr:row>
      <xdr:rowOff>57150</xdr:rowOff>
    </xdr:to>
    <xdr:sp macro="" textlink="">
      <xdr:nvSpPr>
        <xdr:cNvPr id="2" name="Rectangle 1"/>
        <xdr:cNvSpPr/>
      </xdr:nvSpPr>
      <xdr:spPr>
        <a:xfrm>
          <a:off x="1828800" y="7324725"/>
          <a:ext cx="1476375" cy="1381125"/>
        </a:xfrm>
        <a:prstGeom prst="rect">
          <a:avLst/>
        </a:prstGeom>
        <a:solidFill>
          <a:srgbClr val="9E222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304800</xdr:colOff>
      <xdr:row>39</xdr:row>
      <xdr:rowOff>85725</xdr:rowOff>
    </xdr:from>
    <xdr:to>
      <xdr:col>4</xdr:col>
      <xdr:colOff>361950</xdr:colOff>
      <xdr:row>43</xdr:row>
      <xdr:rowOff>171450</xdr:rowOff>
    </xdr:to>
    <xdr:sp macro="" textlink="">
      <xdr:nvSpPr>
        <xdr:cNvPr id="3" name="Oval 2"/>
        <xdr:cNvSpPr/>
      </xdr:nvSpPr>
      <xdr:spPr>
        <a:xfrm>
          <a:off x="2133600" y="7591425"/>
          <a:ext cx="895350" cy="847725"/>
        </a:xfrm>
        <a:prstGeom prst="ellipse">
          <a:avLst/>
        </a:prstGeom>
        <a:solidFill>
          <a:schemeClr val="tx1">
            <a:lumMod val="75000"/>
            <a:lumOff val="2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0</xdr:colOff>
      <xdr:row>40</xdr:row>
      <xdr:rowOff>180975</xdr:rowOff>
    </xdr:from>
    <xdr:to>
      <xdr:col>2</xdr:col>
      <xdr:colOff>476250</xdr:colOff>
      <xdr:row>42</xdr:row>
      <xdr:rowOff>28575</xdr:rowOff>
    </xdr:to>
    <xdr:sp macro="" textlink="">
      <xdr:nvSpPr>
        <xdr:cNvPr id="4" name="TextBox 3"/>
        <xdr:cNvSpPr txBox="1"/>
      </xdr:nvSpPr>
      <xdr:spPr>
        <a:xfrm>
          <a:off x="1219200" y="7877175"/>
          <a:ext cx="476250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Side </a:t>
          </a:r>
        </a:p>
      </xdr:txBody>
    </xdr:sp>
    <xdr:clientData/>
  </xdr:twoCellAnchor>
  <xdr:twoCellAnchor>
    <xdr:from>
      <xdr:col>3</xdr:col>
      <xdr:colOff>476250</xdr:colOff>
      <xdr:row>40</xdr:row>
      <xdr:rowOff>171449</xdr:rowOff>
    </xdr:from>
    <xdr:to>
      <xdr:col>4</xdr:col>
      <xdr:colOff>228600</xdr:colOff>
      <xdr:row>42</xdr:row>
      <xdr:rowOff>47624</xdr:rowOff>
    </xdr:to>
    <xdr:sp macro="" textlink="">
      <xdr:nvSpPr>
        <xdr:cNvPr id="7" name="TextBox 6"/>
        <xdr:cNvSpPr txBox="1"/>
      </xdr:nvSpPr>
      <xdr:spPr>
        <a:xfrm>
          <a:off x="2305050" y="7867649"/>
          <a:ext cx="590550" cy="25717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Centre</a:t>
          </a:r>
        </a:p>
      </xdr:txBody>
    </xdr:sp>
    <xdr:clientData/>
  </xdr:twoCellAnchor>
  <xdr:twoCellAnchor>
    <xdr:from>
      <xdr:col>3</xdr:col>
      <xdr:colOff>333374</xdr:colOff>
      <xdr:row>36</xdr:row>
      <xdr:rowOff>152400</xdr:rowOff>
    </xdr:from>
    <xdr:to>
      <xdr:col>4</xdr:col>
      <xdr:colOff>190499</xdr:colOff>
      <xdr:row>37</xdr:row>
      <xdr:rowOff>180975</xdr:rowOff>
    </xdr:to>
    <xdr:sp macro="" textlink="">
      <xdr:nvSpPr>
        <xdr:cNvPr id="8" name="TextBox 7"/>
        <xdr:cNvSpPr txBox="1"/>
      </xdr:nvSpPr>
      <xdr:spPr>
        <a:xfrm>
          <a:off x="2162174" y="7086600"/>
          <a:ext cx="695325" cy="21907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Middle ?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36</xdr:row>
      <xdr:rowOff>0</xdr:rowOff>
    </xdr:from>
    <xdr:to>
      <xdr:col>4</xdr:col>
      <xdr:colOff>257175</xdr:colOff>
      <xdr:row>43</xdr:row>
      <xdr:rowOff>47625</xdr:rowOff>
    </xdr:to>
    <xdr:sp macro="" textlink="">
      <xdr:nvSpPr>
        <xdr:cNvPr id="14" name="Rectangle 13"/>
        <xdr:cNvSpPr/>
      </xdr:nvSpPr>
      <xdr:spPr>
        <a:xfrm>
          <a:off x="1219200" y="7010400"/>
          <a:ext cx="1476375" cy="1381125"/>
        </a:xfrm>
        <a:prstGeom prst="rect">
          <a:avLst/>
        </a:prstGeom>
        <a:solidFill>
          <a:srgbClr val="9E222E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304800</xdr:colOff>
      <xdr:row>37</xdr:row>
      <xdr:rowOff>76200</xdr:rowOff>
    </xdr:from>
    <xdr:to>
      <xdr:col>3</xdr:col>
      <xdr:colOff>590550</xdr:colOff>
      <xdr:row>41</xdr:row>
      <xdr:rowOff>161925</xdr:rowOff>
    </xdr:to>
    <xdr:sp macro="" textlink="">
      <xdr:nvSpPr>
        <xdr:cNvPr id="15" name="Oval 14"/>
        <xdr:cNvSpPr/>
      </xdr:nvSpPr>
      <xdr:spPr>
        <a:xfrm>
          <a:off x="1524000" y="7277100"/>
          <a:ext cx="895350" cy="847725"/>
        </a:xfrm>
        <a:prstGeom prst="ellipse">
          <a:avLst/>
        </a:prstGeom>
        <a:solidFill>
          <a:sysClr val="windowText" lastClr="000000">
            <a:lumMod val="75000"/>
            <a:lumOff val="25000"/>
          </a:sysClr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352425</xdr:colOff>
      <xdr:row>36</xdr:row>
      <xdr:rowOff>66676</xdr:rowOff>
    </xdr:from>
    <xdr:to>
      <xdr:col>4</xdr:col>
      <xdr:colOff>295275</xdr:colOff>
      <xdr:row>37</xdr:row>
      <xdr:rowOff>123826</xdr:rowOff>
    </xdr:to>
    <xdr:sp macro="" textlink="">
      <xdr:nvSpPr>
        <xdr:cNvPr id="16" name="TextBox 15"/>
        <xdr:cNvSpPr txBox="1"/>
      </xdr:nvSpPr>
      <xdr:spPr>
        <a:xfrm>
          <a:off x="2181225" y="7077076"/>
          <a:ext cx="552450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32degC</a:t>
          </a:r>
        </a:p>
      </xdr:txBody>
    </xdr:sp>
    <xdr:clientData/>
  </xdr:twoCellAnchor>
  <xdr:twoCellAnchor>
    <xdr:from>
      <xdr:col>2</xdr:col>
      <xdr:colOff>180974</xdr:colOff>
      <xdr:row>45</xdr:row>
      <xdr:rowOff>123825</xdr:rowOff>
    </xdr:from>
    <xdr:to>
      <xdr:col>5</xdr:col>
      <xdr:colOff>495299</xdr:colOff>
      <xdr:row>47</xdr:row>
      <xdr:rowOff>38100</xdr:rowOff>
    </xdr:to>
    <xdr:sp macro="" textlink="">
      <xdr:nvSpPr>
        <xdr:cNvPr id="23" name="TextBox 22"/>
        <xdr:cNvSpPr txBox="1"/>
      </xdr:nvSpPr>
      <xdr:spPr>
        <a:xfrm>
          <a:off x="1400174" y="8848725"/>
          <a:ext cx="2143125" cy="29527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230degC @ 2m above fire base</a:t>
          </a:r>
        </a:p>
      </xdr:txBody>
    </xdr:sp>
    <xdr:clientData/>
  </xdr:twoCellAnchor>
  <xdr:twoCellAnchor>
    <xdr:from>
      <xdr:col>2</xdr:col>
      <xdr:colOff>342900</xdr:colOff>
      <xdr:row>38</xdr:row>
      <xdr:rowOff>142876</xdr:rowOff>
    </xdr:from>
    <xdr:to>
      <xdr:col>3</xdr:col>
      <xdr:colOff>419100</xdr:colOff>
      <xdr:row>40</xdr:row>
      <xdr:rowOff>47626</xdr:rowOff>
    </xdr:to>
    <xdr:sp macro="" textlink="">
      <xdr:nvSpPr>
        <xdr:cNvPr id="26" name="TextBox 25"/>
        <xdr:cNvSpPr txBox="1"/>
      </xdr:nvSpPr>
      <xdr:spPr>
        <a:xfrm>
          <a:off x="1562100" y="7534276"/>
          <a:ext cx="685800" cy="28575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150degC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114300</xdr:colOff>
      <xdr:row>27</xdr:row>
      <xdr:rowOff>90487</xdr:rowOff>
    </xdr:from>
    <xdr:to>
      <xdr:col>34</xdr:col>
      <xdr:colOff>438150</xdr:colOff>
      <xdr:row>44</xdr:row>
      <xdr:rowOff>166687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44</xdr:row>
      <xdr:rowOff>0</xdr:rowOff>
    </xdr:from>
    <xdr:to>
      <xdr:col>24</xdr:col>
      <xdr:colOff>571500</xdr:colOff>
      <xdr:row>61</xdr:row>
      <xdr:rowOff>190499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481011</xdr:colOff>
      <xdr:row>45</xdr:row>
      <xdr:rowOff>42862</xdr:rowOff>
    </xdr:from>
    <xdr:to>
      <xdr:col>12</xdr:col>
      <xdr:colOff>266700</xdr:colOff>
      <xdr:row>68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rpc-cms-re4-upscope.web.cern.ch/rpc-cms-re4-upscope/RPC/Safety/CMS%20Foam/Tests/23June2014/Test2324June2014Sthamer.xlsx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rpc-cms-re4-upscope.web.cern.ch/rpc-cms-re4-upscope/RPC/Safety/CMS%20Foam/Tests/23June2014/Test2324June2014Sthamer.xlsx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R27"/>
  <sheetViews>
    <sheetView workbookViewId="0">
      <selection activeCell="H38" sqref="H38"/>
    </sheetView>
  </sheetViews>
  <sheetFormatPr defaultRowHeight="15" x14ac:dyDescent="0.25"/>
  <cols>
    <col min="4" max="4" width="13.28515625" customWidth="1"/>
    <col min="5" max="5" width="19.5703125" customWidth="1"/>
    <col min="15" max="15" width="9.42578125" bestFit="1" customWidth="1"/>
    <col min="16" max="16" width="12.28515625" customWidth="1"/>
  </cols>
  <sheetData>
    <row r="2" spans="3:16" x14ac:dyDescent="0.25">
      <c r="C2" t="s">
        <v>0</v>
      </c>
      <c r="O2" s="1">
        <v>41801</v>
      </c>
    </row>
    <row r="3" spans="3:16" x14ac:dyDescent="0.25">
      <c r="O3" t="s">
        <v>18</v>
      </c>
    </row>
    <row r="5" spans="3:16" x14ac:dyDescent="0.25">
      <c r="C5" s="8" t="s">
        <v>1</v>
      </c>
      <c r="D5" s="63" t="s">
        <v>9</v>
      </c>
      <c r="E5" s="9"/>
      <c r="F5" s="8" t="s">
        <v>2</v>
      </c>
      <c r="G5" s="8"/>
      <c r="H5" s="8" t="s">
        <v>4</v>
      </c>
      <c r="I5" s="8"/>
      <c r="J5" s="8" t="s">
        <v>6</v>
      </c>
      <c r="K5" s="8"/>
      <c r="L5" s="8" t="s">
        <v>7</v>
      </c>
      <c r="M5" s="8" t="s">
        <v>7</v>
      </c>
      <c r="N5" s="8" t="s">
        <v>10</v>
      </c>
      <c r="O5" s="8"/>
      <c r="P5" s="8" t="s">
        <v>22</v>
      </c>
    </row>
    <row r="6" spans="3:16" x14ac:dyDescent="0.25">
      <c r="C6" s="8"/>
      <c r="D6" s="63"/>
      <c r="E6" s="9"/>
      <c r="F6" s="8"/>
      <c r="G6" s="8"/>
      <c r="H6" s="8"/>
      <c r="I6" s="8"/>
      <c r="J6" s="8"/>
      <c r="K6" s="8"/>
      <c r="L6" s="8" t="s">
        <v>8</v>
      </c>
      <c r="M6" s="8" t="s">
        <v>8</v>
      </c>
      <c r="N6" s="8"/>
      <c r="O6" s="8"/>
      <c r="P6" s="8"/>
    </row>
    <row r="7" spans="3:16" ht="30" x14ac:dyDescent="0.25">
      <c r="C7" s="8"/>
      <c r="D7" s="9"/>
      <c r="E7" s="9" t="s">
        <v>15</v>
      </c>
      <c r="F7" s="8"/>
      <c r="G7" s="8"/>
      <c r="H7" s="8"/>
      <c r="I7" s="8"/>
      <c r="J7" s="8"/>
      <c r="K7" s="8"/>
      <c r="L7" s="8" t="s">
        <v>17</v>
      </c>
      <c r="M7" s="8"/>
      <c r="N7" s="8" t="s">
        <v>12</v>
      </c>
      <c r="O7" s="8"/>
      <c r="P7" s="8"/>
    </row>
    <row r="8" spans="3:16" x14ac:dyDescent="0.25">
      <c r="O8" t="s">
        <v>13</v>
      </c>
    </row>
    <row r="9" spans="3:16" x14ac:dyDescent="0.25">
      <c r="C9" s="8"/>
      <c r="D9" s="8" t="s">
        <v>19</v>
      </c>
      <c r="E9" s="8"/>
      <c r="F9" s="8" t="s">
        <v>3</v>
      </c>
      <c r="G9" s="8"/>
      <c r="H9" s="8" t="s">
        <v>5</v>
      </c>
      <c r="I9" s="8"/>
      <c r="J9" s="8" t="s">
        <v>5</v>
      </c>
      <c r="K9" s="8"/>
      <c r="L9" s="8" t="s">
        <v>5</v>
      </c>
      <c r="M9" s="8"/>
      <c r="N9" s="8" t="s">
        <v>11</v>
      </c>
      <c r="O9" s="8" t="s">
        <v>14</v>
      </c>
      <c r="P9" s="8" t="s">
        <v>24</v>
      </c>
    </row>
    <row r="12" spans="3:16" x14ac:dyDescent="0.25">
      <c r="C12" s="7">
        <v>0.71875</v>
      </c>
      <c r="D12" s="8"/>
      <c r="E12" s="8" t="s">
        <v>16</v>
      </c>
      <c r="F12" s="8">
        <v>316</v>
      </c>
      <c r="G12" s="8"/>
      <c r="H12" s="8">
        <v>7.6</v>
      </c>
      <c r="I12" s="8"/>
      <c r="J12" s="8">
        <v>7.5</v>
      </c>
      <c r="K12" s="8"/>
      <c r="L12" s="8">
        <v>3.3</v>
      </c>
      <c r="M12" s="8">
        <f>L12+0.12</f>
        <v>3.42</v>
      </c>
      <c r="N12" s="8">
        <v>0</v>
      </c>
      <c r="O12" s="8">
        <v>0</v>
      </c>
      <c r="P12" s="8"/>
    </row>
    <row r="13" spans="3:16" x14ac:dyDescent="0.25">
      <c r="C13" s="7">
        <v>0.72013888888888899</v>
      </c>
      <c r="D13" s="8"/>
      <c r="E13" s="8" t="s">
        <v>16</v>
      </c>
      <c r="F13" s="8">
        <v>320</v>
      </c>
      <c r="G13" s="8"/>
      <c r="H13" s="8"/>
      <c r="I13" s="8"/>
      <c r="J13" s="8"/>
      <c r="K13" s="8"/>
      <c r="L13" s="8"/>
      <c r="M13" s="8"/>
      <c r="N13" s="8">
        <v>0</v>
      </c>
      <c r="O13" s="8">
        <v>0</v>
      </c>
      <c r="P13" s="8"/>
    </row>
    <row r="14" spans="3:16" x14ac:dyDescent="0.25"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</row>
    <row r="15" spans="3:16" x14ac:dyDescent="0.25">
      <c r="C15" s="7">
        <v>0.72152777777777777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3:16" x14ac:dyDescent="0.25">
      <c r="C16" s="8"/>
      <c r="D16" s="7">
        <v>5.5555555555555552E-2</v>
      </c>
      <c r="E16" s="8"/>
      <c r="F16" s="8"/>
      <c r="G16" s="8"/>
      <c r="H16" s="8"/>
      <c r="I16" s="8"/>
      <c r="J16" s="8"/>
      <c r="K16" s="8"/>
      <c r="L16" s="8"/>
      <c r="M16" s="8"/>
      <c r="N16" s="8">
        <v>1</v>
      </c>
      <c r="O16" s="8">
        <v>1</v>
      </c>
      <c r="P16" s="8"/>
    </row>
    <row r="17" spans="3:18" x14ac:dyDescent="0.25">
      <c r="C17" s="8"/>
      <c r="D17" s="7">
        <v>6.9444444444444434E-2</v>
      </c>
      <c r="E17" s="8"/>
      <c r="F17" s="8"/>
      <c r="G17" s="8"/>
      <c r="H17" s="8"/>
      <c r="I17" s="8"/>
      <c r="J17" s="8">
        <v>7.5</v>
      </c>
      <c r="K17" s="8"/>
      <c r="L17" s="8">
        <v>3.3</v>
      </c>
      <c r="M17" s="8"/>
      <c r="N17" s="8">
        <v>2</v>
      </c>
      <c r="O17" s="8">
        <v>1</v>
      </c>
      <c r="P17" s="8"/>
    </row>
    <row r="18" spans="3:18" x14ac:dyDescent="0.25"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3:18" x14ac:dyDescent="0.25">
      <c r="C19" s="7">
        <v>0.72222222222222221</v>
      </c>
      <c r="D19" s="7">
        <v>0.13541666666666666</v>
      </c>
      <c r="E19" s="8" t="s">
        <v>20</v>
      </c>
      <c r="F19" s="8"/>
      <c r="G19" s="8"/>
      <c r="H19" s="8"/>
      <c r="I19" s="8"/>
      <c r="J19" s="8"/>
      <c r="K19" s="8"/>
      <c r="L19" s="8">
        <v>3.3</v>
      </c>
      <c r="M19" s="8"/>
      <c r="N19" s="8">
        <v>3</v>
      </c>
      <c r="O19" s="8">
        <v>1</v>
      </c>
      <c r="P19" s="8"/>
    </row>
    <row r="20" spans="3:18" x14ac:dyDescent="0.25"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</row>
    <row r="21" spans="3:18" x14ac:dyDescent="0.25">
      <c r="C21" s="7">
        <v>0.72499999999999998</v>
      </c>
      <c r="D21" s="7">
        <v>0.29166666666666669</v>
      </c>
      <c r="E21" s="8" t="s">
        <v>21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8">
        <v>3.5</v>
      </c>
    </row>
    <row r="22" spans="3:18" x14ac:dyDescent="0.25"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3:18" x14ac:dyDescent="0.25">
      <c r="C23" s="7">
        <v>0.72569444444444453</v>
      </c>
      <c r="D23" s="7">
        <v>0.33333333333333331</v>
      </c>
      <c r="E23" s="8" t="s">
        <v>23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>
        <v>4</v>
      </c>
    </row>
    <row r="24" spans="3:18" x14ac:dyDescent="0.25">
      <c r="C24" s="8"/>
      <c r="D24" s="8"/>
      <c r="E24" s="8" t="s">
        <v>26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3:18" x14ac:dyDescent="0.25">
      <c r="C25" s="7">
        <v>0.72777777777777775</v>
      </c>
      <c r="D25" s="8"/>
      <c r="E25" s="8" t="s">
        <v>25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3:18" x14ac:dyDescent="0.25">
      <c r="C26" s="7">
        <v>0.73958333333333337</v>
      </c>
      <c r="D26" s="8"/>
      <c r="E26" s="8" t="s">
        <v>27</v>
      </c>
      <c r="F26" s="8"/>
      <c r="G26" s="8"/>
      <c r="H26" s="8"/>
      <c r="I26" s="8"/>
      <c r="J26" s="8"/>
      <c r="K26" s="8"/>
      <c r="L26" s="8"/>
      <c r="M26" s="8"/>
      <c r="N26" s="8"/>
      <c r="O26" s="8"/>
      <c r="P26" s="8">
        <v>1</v>
      </c>
      <c r="R26" t="s">
        <v>28</v>
      </c>
    </row>
    <row r="27" spans="3:18" x14ac:dyDescent="0.25">
      <c r="C27" s="7">
        <v>0.74097222222222225</v>
      </c>
      <c r="D27" s="8"/>
      <c r="E27" s="8" t="s">
        <v>29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8">
        <v>0.25</v>
      </c>
    </row>
  </sheetData>
  <mergeCells count="1">
    <mergeCell ref="D5:D6"/>
  </mergeCells>
  <pageMargins left="0.7" right="0.7" top="0.75" bottom="0.75" header="0.3" footer="0.3"/>
  <pageSetup paperSize="9" scale="6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AA39"/>
  <sheetViews>
    <sheetView topLeftCell="A7" workbookViewId="0">
      <selection activeCell="Z36" sqref="Z36"/>
    </sheetView>
  </sheetViews>
  <sheetFormatPr defaultRowHeight="15" x14ac:dyDescent="0.25"/>
  <cols>
    <col min="7" max="7" width="22" customWidth="1"/>
    <col min="18" max="18" width="12.7109375" customWidth="1"/>
  </cols>
  <sheetData>
    <row r="6" spans="4:18" ht="21" x14ac:dyDescent="0.35">
      <c r="D6" s="16" t="s">
        <v>0</v>
      </c>
      <c r="K6" t="s">
        <v>50</v>
      </c>
      <c r="Q6" s="1">
        <v>41810</v>
      </c>
    </row>
    <row r="7" spans="4:18" ht="21" x14ac:dyDescent="0.35">
      <c r="D7" t="s">
        <v>115</v>
      </c>
      <c r="I7" s="20" t="s">
        <v>116</v>
      </c>
      <c r="Q7" t="s">
        <v>18</v>
      </c>
    </row>
    <row r="9" spans="4:18" x14ac:dyDescent="0.25">
      <c r="D9" s="8" t="s">
        <v>1</v>
      </c>
      <c r="E9" s="8" t="s">
        <v>52</v>
      </c>
      <c r="F9" s="8" t="s">
        <v>9</v>
      </c>
      <c r="G9" s="8"/>
      <c r="H9" s="8" t="s">
        <v>2</v>
      </c>
      <c r="I9" s="8"/>
      <c r="J9" s="8" t="s">
        <v>4</v>
      </c>
      <c r="K9" s="8"/>
      <c r="L9" s="8" t="s">
        <v>6</v>
      </c>
      <c r="M9" s="8"/>
      <c r="N9" s="8" t="s">
        <v>7</v>
      </c>
      <c r="O9" s="8" t="s">
        <v>7</v>
      </c>
      <c r="P9" s="8" t="s">
        <v>10</v>
      </c>
      <c r="Q9" s="8"/>
      <c r="R9" s="8" t="s">
        <v>22</v>
      </c>
    </row>
    <row r="10" spans="4:18" x14ac:dyDescent="0.25">
      <c r="D10" s="8"/>
      <c r="E10" s="8" t="s">
        <v>53</v>
      </c>
      <c r="F10" s="8"/>
      <c r="G10" s="8"/>
      <c r="H10" s="8"/>
      <c r="I10" s="8"/>
      <c r="J10" s="8"/>
      <c r="K10" s="8"/>
      <c r="L10" s="8"/>
      <c r="M10" s="8"/>
      <c r="N10" s="8" t="s">
        <v>8</v>
      </c>
      <c r="O10" s="8" t="s">
        <v>8</v>
      </c>
      <c r="P10" s="8"/>
      <c r="Q10" s="8"/>
      <c r="R10" s="8"/>
    </row>
    <row r="11" spans="4:18" x14ac:dyDescent="0.25">
      <c r="D11" s="8"/>
      <c r="E11" s="8"/>
      <c r="F11" s="8"/>
      <c r="G11" s="8" t="s">
        <v>15</v>
      </c>
      <c r="H11" s="8"/>
      <c r="I11" s="8"/>
      <c r="J11" s="8"/>
      <c r="K11" s="8"/>
      <c r="L11" s="8"/>
      <c r="M11" s="8"/>
      <c r="N11" s="8" t="s">
        <v>17</v>
      </c>
      <c r="O11" s="8"/>
      <c r="P11" s="8" t="s">
        <v>12</v>
      </c>
      <c r="Q11" s="8"/>
      <c r="R11" s="8"/>
    </row>
    <row r="12" spans="4:18" x14ac:dyDescent="0.25">
      <c r="Q12" t="s">
        <v>13</v>
      </c>
    </row>
    <row r="13" spans="4:18" x14ac:dyDescent="0.25">
      <c r="D13" s="8" t="s">
        <v>54</v>
      </c>
      <c r="E13" s="8" t="s">
        <v>19</v>
      </c>
      <c r="F13" s="8" t="s">
        <v>19</v>
      </c>
      <c r="G13" s="8"/>
      <c r="H13" s="8" t="s">
        <v>3</v>
      </c>
      <c r="I13" s="21" t="s">
        <v>109</v>
      </c>
      <c r="J13" s="8" t="s">
        <v>5</v>
      </c>
      <c r="K13" s="8" t="s">
        <v>109</v>
      </c>
      <c r="L13" s="8" t="s">
        <v>5</v>
      </c>
      <c r="M13" s="8"/>
      <c r="N13" s="8" t="s">
        <v>5</v>
      </c>
      <c r="O13" s="8"/>
      <c r="P13" s="8" t="s">
        <v>11</v>
      </c>
      <c r="Q13" s="8" t="s">
        <v>14</v>
      </c>
      <c r="R13" s="8" t="s">
        <v>24</v>
      </c>
    </row>
    <row r="16" spans="4:18" x14ac:dyDescent="0.25">
      <c r="D16" s="7">
        <v>0.68680555555555556</v>
      </c>
      <c r="E16" s="8"/>
      <c r="F16" s="8"/>
      <c r="G16" s="8" t="s">
        <v>90</v>
      </c>
      <c r="H16" s="8"/>
      <c r="I16" s="8"/>
      <c r="J16" s="8"/>
      <c r="K16" s="8"/>
      <c r="L16" s="8"/>
      <c r="M16" s="8"/>
      <c r="N16" s="8"/>
      <c r="O16" s="8"/>
      <c r="P16" s="8">
        <v>0</v>
      </c>
      <c r="Q16" s="8">
        <v>0</v>
      </c>
      <c r="R16" s="8">
        <v>0</v>
      </c>
    </row>
    <row r="17" spans="2:24" x14ac:dyDescent="0.25"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>
        <f t="shared" ref="O17:O39" si="0">N17+0.12</f>
        <v>0.12</v>
      </c>
      <c r="P17" s="8"/>
      <c r="Q17" s="8"/>
      <c r="R17" s="8"/>
    </row>
    <row r="18" spans="2:24" x14ac:dyDescent="0.25">
      <c r="D18" s="7">
        <v>0.72638888888888886</v>
      </c>
      <c r="E18" s="8"/>
      <c r="F18" s="8"/>
      <c r="G18" s="8" t="s">
        <v>117</v>
      </c>
      <c r="H18" s="8">
        <v>420</v>
      </c>
      <c r="I18" s="21">
        <v>10</v>
      </c>
      <c r="J18" s="8"/>
      <c r="K18" s="8"/>
      <c r="L18" s="8">
        <v>13.9</v>
      </c>
      <c r="M18" s="8"/>
      <c r="N18" s="8">
        <v>6</v>
      </c>
      <c r="O18" s="8">
        <f t="shared" si="0"/>
        <v>6.12</v>
      </c>
      <c r="P18" s="8">
        <v>3</v>
      </c>
      <c r="Q18" s="8">
        <v>0</v>
      </c>
      <c r="R18" s="8"/>
    </row>
    <row r="19" spans="2:24" x14ac:dyDescent="0.25">
      <c r="D19" s="7"/>
      <c r="E19" s="7">
        <v>6.9444444444444441E-3</v>
      </c>
      <c r="F19" s="8"/>
      <c r="G19" s="8" t="s">
        <v>48</v>
      </c>
      <c r="H19" s="8"/>
      <c r="I19" s="21"/>
      <c r="J19" s="8"/>
      <c r="K19" s="8"/>
      <c r="L19" s="8"/>
      <c r="M19" s="8"/>
      <c r="N19" s="8"/>
      <c r="O19" s="8"/>
      <c r="P19" s="8">
        <v>3</v>
      </c>
      <c r="Q19" s="8">
        <v>1</v>
      </c>
      <c r="R19" s="8">
        <v>0</v>
      </c>
    </row>
    <row r="20" spans="2:24" x14ac:dyDescent="0.25">
      <c r="D20" s="7"/>
      <c r="E20" s="7">
        <v>0.18055555555555555</v>
      </c>
      <c r="F20" s="8"/>
      <c r="G20" s="8" t="s">
        <v>122</v>
      </c>
      <c r="H20" s="8"/>
      <c r="I20" s="21"/>
      <c r="J20" s="8"/>
      <c r="K20" s="8"/>
      <c r="L20" s="8"/>
      <c r="M20" s="8"/>
      <c r="N20" s="8"/>
      <c r="O20" s="8"/>
      <c r="P20" s="8">
        <v>3</v>
      </c>
      <c r="Q20" s="8">
        <v>1</v>
      </c>
      <c r="R20" s="8">
        <v>0.2</v>
      </c>
    </row>
    <row r="21" spans="2:24" x14ac:dyDescent="0.25">
      <c r="D21" s="7"/>
      <c r="E21" s="8"/>
      <c r="F21" s="8"/>
      <c r="G21" s="8"/>
      <c r="H21" s="8"/>
      <c r="I21" s="21"/>
      <c r="J21" s="8"/>
      <c r="K21" s="8"/>
      <c r="L21" s="8"/>
      <c r="M21" s="8"/>
      <c r="N21" s="8"/>
      <c r="O21" s="8"/>
      <c r="P21" s="8">
        <v>0</v>
      </c>
      <c r="Q21" s="8">
        <v>0</v>
      </c>
      <c r="R21" s="8"/>
      <c r="T21" t="s">
        <v>77</v>
      </c>
      <c r="W21">
        <v>11.2</v>
      </c>
      <c r="X21" t="s">
        <v>78</v>
      </c>
    </row>
    <row r="22" spans="2:24" x14ac:dyDescent="0.25">
      <c r="B22" t="s">
        <v>128</v>
      </c>
      <c r="D22" s="7">
        <v>0.72777777777777775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>
        <v>3</v>
      </c>
      <c r="Q22" s="8">
        <v>0</v>
      </c>
      <c r="R22" s="8"/>
      <c r="W22" s="4">
        <f>2.38*W21</f>
        <v>26.655999999999999</v>
      </c>
      <c r="X22" t="s">
        <v>36</v>
      </c>
    </row>
    <row r="23" spans="2:24" x14ac:dyDescent="0.25">
      <c r="D23" s="7">
        <v>0.72986111111111107</v>
      </c>
      <c r="E23" s="8"/>
      <c r="F23" s="8"/>
      <c r="G23" s="8"/>
      <c r="H23" s="8">
        <v>425</v>
      </c>
      <c r="I23" s="8"/>
      <c r="J23" s="8"/>
      <c r="K23" s="8"/>
      <c r="L23" s="8">
        <v>14</v>
      </c>
      <c r="M23" s="8"/>
      <c r="N23" s="8">
        <v>6</v>
      </c>
      <c r="O23" s="8">
        <f t="shared" si="0"/>
        <v>6.12</v>
      </c>
      <c r="P23" s="8">
        <v>3</v>
      </c>
      <c r="Q23" s="8">
        <v>1</v>
      </c>
      <c r="R23" s="8"/>
    </row>
    <row r="24" spans="2:24" x14ac:dyDescent="0.25">
      <c r="D24" s="7">
        <v>0.73055555555555562</v>
      </c>
      <c r="E24" s="7"/>
      <c r="F24" s="8"/>
      <c r="G24" s="8" t="s">
        <v>118</v>
      </c>
      <c r="H24" s="8">
        <v>425</v>
      </c>
      <c r="I24" s="8"/>
      <c r="J24" s="8"/>
      <c r="K24" s="8"/>
      <c r="L24" s="8"/>
      <c r="M24" s="8"/>
      <c r="N24" s="8"/>
      <c r="O24" s="8"/>
      <c r="P24" s="8">
        <v>0</v>
      </c>
      <c r="Q24" s="8">
        <v>0</v>
      </c>
      <c r="R24" s="8"/>
    </row>
    <row r="25" spans="2:24" x14ac:dyDescent="0.25">
      <c r="D25" s="7">
        <v>0.73263888888888884</v>
      </c>
      <c r="E25" s="7"/>
      <c r="F25" s="8"/>
      <c r="G25" s="8"/>
      <c r="H25" s="8">
        <v>320</v>
      </c>
      <c r="I25" s="8">
        <v>10</v>
      </c>
      <c r="J25" s="8"/>
      <c r="K25" s="8"/>
      <c r="L25" s="8">
        <v>7.9</v>
      </c>
      <c r="M25" s="8"/>
      <c r="N25" s="8">
        <v>3.2</v>
      </c>
      <c r="O25" s="8">
        <f t="shared" si="0"/>
        <v>3.3200000000000003</v>
      </c>
      <c r="P25" s="8">
        <v>0</v>
      </c>
      <c r="Q25" s="8">
        <v>0</v>
      </c>
      <c r="R25" s="8"/>
      <c r="T25" t="s">
        <v>79</v>
      </c>
      <c r="W25" s="3">
        <v>0.10486111111111111</v>
      </c>
      <c r="X25" t="s">
        <v>65</v>
      </c>
    </row>
    <row r="26" spans="2:24" x14ac:dyDescent="0.25">
      <c r="D26" s="8"/>
      <c r="E26" s="7">
        <v>5.5555555555555558E-3</v>
      </c>
      <c r="F26" s="7"/>
      <c r="G26" s="8" t="s">
        <v>48</v>
      </c>
      <c r="H26" s="8"/>
      <c r="I26" s="8"/>
      <c r="J26" s="8"/>
      <c r="K26" s="8"/>
      <c r="L26" s="8"/>
      <c r="M26" s="8"/>
      <c r="N26" s="8"/>
      <c r="O26" s="8"/>
      <c r="P26" s="8"/>
      <c r="Q26" s="8"/>
      <c r="W26" s="4">
        <f>(W25-INT(W25))*24</f>
        <v>2.5166666666666666</v>
      </c>
      <c r="X26" t="s">
        <v>81</v>
      </c>
    </row>
    <row r="27" spans="2:24" x14ac:dyDescent="0.25">
      <c r="D27" s="8"/>
      <c r="E27" s="7">
        <v>6.8749999999999992E-2</v>
      </c>
      <c r="F27" s="7">
        <v>6.3194444444444442E-2</v>
      </c>
      <c r="G27" s="8" t="s">
        <v>119</v>
      </c>
      <c r="H27" s="8"/>
      <c r="I27" s="8"/>
      <c r="J27" s="8"/>
      <c r="K27" s="8"/>
      <c r="L27" s="8"/>
      <c r="M27" s="8"/>
      <c r="N27" s="8"/>
      <c r="O27" s="8"/>
      <c r="P27" s="8"/>
      <c r="Q27" s="8"/>
      <c r="R27" s="8">
        <v>1</v>
      </c>
    </row>
    <row r="28" spans="2:24" x14ac:dyDescent="0.25">
      <c r="D28" s="8"/>
      <c r="E28" s="7">
        <v>4.1666666666666664E-2</v>
      </c>
      <c r="F28" s="7">
        <v>0.10486111111111111</v>
      </c>
      <c r="G28" s="8" t="s">
        <v>120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>
        <v>1.5</v>
      </c>
    </row>
    <row r="29" spans="2:24" x14ac:dyDescent="0.25">
      <c r="D29" s="7">
        <v>0.73402777777777783</v>
      </c>
      <c r="E29" s="8"/>
      <c r="F29" s="8"/>
      <c r="G29" s="8" t="s">
        <v>59</v>
      </c>
      <c r="H29" s="8"/>
      <c r="I29" s="8"/>
      <c r="J29" s="8"/>
      <c r="K29" s="8"/>
      <c r="L29" s="8"/>
      <c r="M29" s="8"/>
      <c r="N29" s="8"/>
      <c r="O29" s="8"/>
      <c r="P29" s="8">
        <v>0</v>
      </c>
      <c r="Q29" s="8">
        <v>0</v>
      </c>
      <c r="R29" s="8"/>
    </row>
    <row r="30" spans="2:24" x14ac:dyDescent="0.25">
      <c r="D30" s="7">
        <v>0.73472222222222217</v>
      </c>
      <c r="E30" s="8"/>
      <c r="F30" s="8"/>
      <c r="G30" s="8" t="s">
        <v>92</v>
      </c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1" spans="2:24" x14ac:dyDescent="0.25">
      <c r="D31" s="7">
        <v>0.73541666666666661</v>
      </c>
      <c r="E31" s="8"/>
      <c r="F31" s="8"/>
      <c r="G31" s="22" t="s">
        <v>121</v>
      </c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2:24" x14ac:dyDescent="0.25">
      <c r="D32" s="23"/>
      <c r="E32" s="19"/>
      <c r="F32" s="19"/>
      <c r="G32" s="24"/>
      <c r="H32" s="19"/>
      <c r="I32" s="19"/>
      <c r="J32" s="19"/>
      <c r="K32" s="19"/>
      <c r="L32" s="19"/>
      <c r="M32" s="19"/>
      <c r="N32" s="19"/>
      <c r="O32" s="8"/>
      <c r="P32" s="19"/>
      <c r="Q32" s="19"/>
      <c r="R32" s="19"/>
    </row>
    <row r="33" spans="2:27" x14ac:dyDescent="0.25">
      <c r="D33" s="7">
        <v>0.74652777777777779</v>
      </c>
      <c r="E33" s="8"/>
      <c r="F33" s="8"/>
      <c r="G33" s="22" t="s">
        <v>123</v>
      </c>
      <c r="H33" s="8">
        <v>320</v>
      </c>
      <c r="I33" s="8">
        <v>10</v>
      </c>
      <c r="J33" s="8"/>
      <c r="K33" s="8"/>
      <c r="L33" s="8">
        <v>8</v>
      </c>
      <c r="M33" s="8"/>
      <c r="N33" s="8">
        <v>2.9</v>
      </c>
      <c r="O33" s="8">
        <f t="shared" si="0"/>
        <v>3.02</v>
      </c>
      <c r="P33" s="8"/>
      <c r="Q33" s="8"/>
      <c r="R33" s="8"/>
      <c r="T33" t="s">
        <v>77</v>
      </c>
      <c r="W33">
        <v>13.2</v>
      </c>
      <c r="X33" t="s">
        <v>78</v>
      </c>
    </row>
    <row r="34" spans="2:27" x14ac:dyDescent="0.25">
      <c r="D34" s="7">
        <v>0.74791666666666667</v>
      </c>
      <c r="E34" s="8"/>
      <c r="F34" s="8"/>
      <c r="G34" s="22" t="s">
        <v>124</v>
      </c>
      <c r="H34" s="8"/>
      <c r="I34" s="8"/>
      <c r="J34" s="8"/>
      <c r="K34" s="8"/>
      <c r="L34" s="8"/>
      <c r="M34" s="8"/>
      <c r="N34" s="8"/>
      <c r="O34" s="8">
        <f t="shared" si="0"/>
        <v>0.12</v>
      </c>
      <c r="P34" s="8"/>
      <c r="Q34" s="8"/>
      <c r="R34" s="8"/>
      <c r="W34" s="4">
        <f>2.38*W33</f>
        <v>31.415999999999997</v>
      </c>
      <c r="X34" t="s">
        <v>36</v>
      </c>
    </row>
    <row r="35" spans="2:27" x14ac:dyDescent="0.25">
      <c r="B35" t="s">
        <v>129</v>
      </c>
      <c r="D35" s="7"/>
      <c r="E35" s="7">
        <v>9.0277777777777787E-3</v>
      </c>
      <c r="F35" s="8"/>
      <c r="G35" s="22" t="s">
        <v>125</v>
      </c>
      <c r="H35" s="8"/>
      <c r="I35" s="8"/>
      <c r="J35" s="8"/>
      <c r="K35" s="8"/>
      <c r="L35" s="8"/>
      <c r="M35" s="8"/>
      <c r="N35" s="8"/>
      <c r="O35" s="8">
        <f t="shared" si="0"/>
        <v>0.12</v>
      </c>
      <c r="P35" s="8">
        <v>3</v>
      </c>
      <c r="Q35" s="8">
        <v>1</v>
      </c>
      <c r="R35" s="8">
        <v>0</v>
      </c>
    </row>
    <row r="36" spans="2:27" x14ac:dyDescent="0.25">
      <c r="D36" s="7"/>
      <c r="E36" s="7">
        <v>0.15416666666666667</v>
      </c>
      <c r="F36" s="7">
        <v>0.1451388888888889</v>
      </c>
      <c r="G36" s="22"/>
      <c r="H36" s="8"/>
      <c r="I36" s="8"/>
      <c r="J36" s="8"/>
      <c r="K36" s="8"/>
      <c r="L36" s="8"/>
      <c r="M36" s="8"/>
      <c r="N36" s="8"/>
      <c r="O36" s="8">
        <f t="shared" si="0"/>
        <v>0.12</v>
      </c>
      <c r="P36" s="8"/>
      <c r="Q36" s="8"/>
      <c r="R36" s="8">
        <v>1</v>
      </c>
    </row>
    <row r="37" spans="2:27" x14ac:dyDescent="0.25">
      <c r="D37" s="7"/>
      <c r="E37" s="7">
        <v>8.819444444444445E-2</v>
      </c>
      <c r="F37" s="7">
        <v>0.23333333333333331</v>
      </c>
      <c r="G37" s="22"/>
      <c r="H37" s="8"/>
      <c r="I37" s="8"/>
      <c r="J37" s="8"/>
      <c r="K37" s="8"/>
      <c r="L37" s="8"/>
      <c r="M37" s="8"/>
      <c r="N37" s="8"/>
      <c r="O37" s="8">
        <f t="shared" si="0"/>
        <v>0.12</v>
      </c>
      <c r="P37" s="8"/>
      <c r="Q37" s="8"/>
      <c r="R37" s="8">
        <v>1.5</v>
      </c>
      <c r="T37" t="s">
        <v>79</v>
      </c>
      <c r="W37" s="3">
        <v>0.23333333333333331</v>
      </c>
      <c r="X37" t="s">
        <v>65</v>
      </c>
      <c r="AA37" s="3"/>
    </row>
    <row r="38" spans="2:27" x14ac:dyDescent="0.25">
      <c r="D38" s="7">
        <v>0.75</v>
      </c>
      <c r="E38" s="8"/>
      <c r="F38" s="8"/>
      <c r="G38" s="8"/>
      <c r="H38" s="8">
        <v>325</v>
      </c>
      <c r="I38" s="8">
        <v>5</v>
      </c>
      <c r="J38" s="8"/>
      <c r="K38" s="8"/>
      <c r="L38" s="8"/>
      <c r="M38" s="8"/>
      <c r="N38" s="8"/>
      <c r="O38" s="8">
        <f t="shared" si="0"/>
        <v>0.12</v>
      </c>
      <c r="P38" s="8"/>
      <c r="Q38" s="8"/>
      <c r="R38" s="8"/>
      <c r="W38" s="4">
        <f>(W37-INT(W37))*24</f>
        <v>5.6</v>
      </c>
      <c r="X38" t="s">
        <v>81</v>
      </c>
      <c r="AA38" s="4"/>
    </row>
    <row r="39" spans="2:27" x14ac:dyDescent="0.25"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>
        <f t="shared" si="0"/>
        <v>0.12</v>
      </c>
      <c r="P39" s="8"/>
      <c r="Q39" s="8"/>
      <c r="R39" s="8"/>
    </row>
  </sheetData>
  <pageMargins left="0.7" right="0.7" top="0.75" bottom="0.75" header="0.3" footer="0.3"/>
  <pageSetup paperSize="9" scale="5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AL81"/>
  <sheetViews>
    <sheetView topLeftCell="A45" workbookViewId="0">
      <selection activeCell="F76" sqref="F76"/>
    </sheetView>
  </sheetViews>
  <sheetFormatPr defaultRowHeight="15" x14ac:dyDescent="0.25"/>
  <cols>
    <col min="6" max="6" width="11.7109375" customWidth="1"/>
    <col min="8" max="8" width="22.42578125" customWidth="1"/>
    <col min="18" max="18" width="9.42578125" bestFit="1" customWidth="1"/>
    <col min="29" max="29" width="13" customWidth="1"/>
    <col min="30" max="30" width="14.28515625" customWidth="1"/>
    <col min="31" max="31" width="15.140625" customWidth="1"/>
    <col min="32" max="33" width="12.5703125" customWidth="1"/>
    <col min="36" max="36" width="11" customWidth="1"/>
    <col min="38" max="38" width="13.5703125" customWidth="1"/>
  </cols>
  <sheetData>
    <row r="4" spans="5:36" ht="21" x14ac:dyDescent="0.35">
      <c r="H4" s="20" t="s">
        <v>193</v>
      </c>
    </row>
    <row r="5" spans="5:36" ht="21" x14ac:dyDescent="0.35">
      <c r="E5" s="16" t="s">
        <v>0</v>
      </c>
      <c r="L5" t="s">
        <v>50</v>
      </c>
      <c r="R5" s="1">
        <v>41813</v>
      </c>
      <c r="AA5" s="25" t="s">
        <v>132</v>
      </c>
      <c r="AH5" t="s">
        <v>135</v>
      </c>
    </row>
    <row r="6" spans="5:36" ht="21" x14ac:dyDescent="0.35">
      <c r="E6" t="s">
        <v>84</v>
      </c>
      <c r="J6" s="20" t="s">
        <v>188</v>
      </c>
      <c r="R6" t="s">
        <v>18</v>
      </c>
      <c r="AD6" t="s">
        <v>134</v>
      </c>
      <c r="AJ6" t="s">
        <v>137</v>
      </c>
    </row>
    <row r="7" spans="5:36" x14ac:dyDescent="0.25">
      <c r="E7" s="39"/>
      <c r="F7" s="39"/>
      <c r="G7" s="70" t="s">
        <v>9</v>
      </c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AC7" t="s">
        <v>133</v>
      </c>
      <c r="AD7">
        <v>200</v>
      </c>
      <c r="AE7">
        <v>300</v>
      </c>
      <c r="AH7" t="s">
        <v>136</v>
      </c>
      <c r="AJ7" s="26">
        <v>5.4999999999999999E-6</v>
      </c>
    </row>
    <row r="8" spans="5:36" x14ac:dyDescent="0.25">
      <c r="E8" s="15" t="s">
        <v>1</v>
      </c>
      <c r="F8" s="38" t="s">
        <v>52</v>
      </c>
      <c r="G8" s="70"/>
      <c r="H8" s="45"/>
      <c r="I8" s="15" t="s">
        <v>2</v>
      </c>
      <c r="J8" s="15"/>
      <c r="K8" s="15" t="s">
        <v>4</v>
      </c>
      <c r="L8" s="15"/>
      <c r="M8" s="15" t="s">
        <v>6</v>
      </c>
      <c r="N8" s="15"/>
      <c r="O8" s="15" t="s">
        <v>7</v>
      </c>
      <c r="P8" s="15" t="s">
        <v>7</v>
      </c>
      <c r="Q8" s="68" t="s">
        <v>10</v>
      </c>
      <c r="R8" s="15"/>
      <c r="S8" s="68" t="s">
        <v>22</v>
      </c>
      <c r="T8" s="41" t="s">
        <v>220</v>
      </c>
      <c r="U8" s="41" t="s">
        <v>189</v>
      </c>
      <c r="AH8" t="s">
        <v>138</v>
      </c>
      <c r="AJ8" s="26">
        <v>5.0000000000000001E-3</v>
      </c>
    </row>
    <row r="9" spans="5:36" x14ac:dyDescent="0.25">
      <c r="E9" s="15"/>
      <c r="F9" s="15" t="s">
        <v>53</v>
      </c>
      <c r="G9" s="15"/>
      <c r="H9" s="15"/>
      <c r="I9" s="15"/>
      <c r="J9" s="15"/>
      <c r="K9" s="15"/>
      <c r="L9" s="15"/>
      <c r="M9" s="15"/>
      <c r="N9" s="15"/>
      <c r="O9" s="15" t="s">
        <v>8</v>
      </c>
      <c r="P9" s="15" t="s">
        <v>8</v>
      </c>
      <c r="Q9" s="69"/>
      <c r="R9" s="15"/>
      <c r="S9" s="69"/>
      <c r="T9" s="15" t="s">
        <v>186</v>
      </c>
      <c r="U9" s="15"/>
      <c r="AH9" t="s">
        <v>138</v>
      </c>
      <c r="AJ9" s="26">
        <v>0.05</v>
      </c>
    </row>
    <row r="10" spans="5:36" x14ac:dyDescent="0.25">
      <c r="E10" s="15"/>
      <c r="F10" s="15"/>
      <c r="G10" s="15"/>
      <c r="H10" s="15" t="s">
        <v>15</v>
      </c>
      <c r="I10" s="15"/>
      <c r="J10" s="15"/>
      <c r="K10" s="15"/>
      <c r="L10" s="15"/>
      <c r="M10" s="15"/>
      <c r="N10" s="15"/>
      <c r="O10" s="15" t="s">
        <v>17</v>
      </c>
      <c r="P10" s="15"/>
      <c r="Q10" s="15" t="s">
        <v>12</v>
      </c>
      <c r="R10" s="15"/>
      <c r="S10" s="15"/>
      <c r="T10" s="15"/>
      <c r="U10" s="15"/>
    </row>
    <row r="11" spans="5:36" x14ac:dyDescent="0.25">
      <c r="R11" t="s">
        <v>13</v>
      </c>
      <c r="AA11" t="s">
        <v>210</v>
      </c>
    </row>
    <row r="12" spans="5:36" x14ac:dyDescent="0.25">
      <c r="E12" s="15" t="s">
        <v>54</v>
      </c>
      <c r="F12" s="15" t="s">
        <v>19</v>
      </c>
      <c r="G12" s="15" t="s">
        <v>19</v>
      </c>
      <c r="H12" s="15"/>
      <c r="I12" s="15" t="s">
        <v>3</v>
      </c>
      <c r="J12" s="40" t="s">
        <v>109</v>
      </c>
      <c r="K12" s="15" t="s">
        <v>5</v>
      </c>
      <c r="L12" s="15" t="s">
        <v>109</v>
      </c>
      <c r="M12" s="15" t="s">
        <v>5</v>
      </c>
      <c r="N12" s="15"/>
      <c r="O12" s="15" t="s">
        <v>5</v>
      </c>
      <c r="P12" s="15"/>
      <c r="Q12" s="15" t="s">
        <v>11</v>
      </c>
      <c r="R12" s="15" t="s">
        <v>14</v>
      </c>
      <c r="S12" s="15" t="s">
        <v>24</v>
      </c>
      <c r="T12" s="15" t="s">
        <v>11</v>
      </c>
      <c r="U12" s="15" t="s">
        <v>190</v>
      </c>
    </row>
    <row r="13" spans="5:36" x14ac:dyDescent="0.25">
      <c r="AC13" s="8" t="s">
        <v>145</v>
      </c>
      <c r="AD13" s="8" t="s">
        <v>140</v>
      </c>
      <c r="AE13" s="8" t="s">
        <v>141</v>
      </c>
      <c r="AF13" s="8" t="s">
        <v>147</v>
      </c>
      <c r="AG13" s="8" t="s">
        <v>147</v>
      </c>
      <c r="AH13" s="8" t="s">
        <v>143</v>
      </c>
      <c r="AI13" s="8"/>
    </row>
    <row r="14" spans="5:36" x14ac:dyDescent="0.25">
      <c r="AC14" s="8"/>
      <c r="AD14" s="8"/>
      <c r="AE14" s="8" t="s">
        <v>142</v>
      </c>
      <c r="AF14" s="8" t="s">
        <v>148</v>
      </c>
      <c r="AG14" s="8" t="s">
        <v>149</v>
      </c>
      <c r="AH14" s="8"/>
      <c r="AI14" s="8"/>
    </row>
    <row r="15" spans="5:36" x14ac:dyDescent="0.25">
      <c r="E15" s="14">
        <v>0.65902777777777777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>
        <v>0</v>
      </c>
      <c r="R15" s="15">
        <v>0</v>
      </c>
      <c r="S15" s="38">
        <v>0</v>
      </c>
      <c r="T15" s="38"/>
      <c r="U15" s="15"/>
      <c r="AC15" s="15" t="s">
        <v>134</v>
      </c>
      <c r="AD15" s="15"/>
      <c r="AE15" s="15" t="s">
        <v>11</v>
      </c>
      <c r="AF15" s="15" t="s">
        <v>150</v>
      </c>
      <c r="AG15" s="15" t="s">
        <v>150</v>
      </c>
      <c r="AH15" s="15" t="s">
        <v>144</v>
      </c>
      <c r="AI15" s="15"/>
      <c r="AJ15" s="39"/>
    </row>
    <row r="16" spans="5:36" x14ac:dyDescent="0.25">
      <c r="E16" s="15"/>
      <c r="F16" s="15"/>
      <c r="G16" s="15"/>
      <c r="H16" s="15" t="s">
        <v>117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38"/>
      <c r="T16" s="38"/>
      <c r="U16" s="15"/>
      <c r="AC16" s="39"/>
      <c r="AD16" s="39"/>
      <c r="AE16" s="39"/>
      <c r="AF16" s="39"/>
      <c r="AG16" s="39"/>
      <c r="AH16" s="39"/>
      <c r="AI16" s="39"/>
      <c r="AJ16" s="39"/>
    </row>
    <row r="17" spans="5:36" x14ac:dyDescent="0.25">
      <c r="E17" s="14">
        <v>0.65902777777777777</v>
      </c>
      <c r="F17" s="15"/>
      <c r="G17" s="15"/>
      <c r="H17" s="39"/>
      <c r="I17" s="15"/>
      <c r="J17" s="40"/>
      <c r="K17" s="15"/>
      <c r="L17" s="15"/>
      <c r="M17" s="15"/>
      <c r="N17" s="15"/>
      <c r="O17" s="15"/>
      <c r="P17" s="15"/>
      <c r="Q17" s="15"/>
      <c r="R17" s="15"/>
      <c r="S17" s="38"/>
      <c r="T17" s="38"/>
      <c r="U17" s="15"/>
      <c r="AC17" s="15">
        <v>356</v>
      </c>
      <c r="AD17" s="15">
        <v>25</v>
      </c>
      <c r="AE17" s="15">
        <v>0</v>
      </c>
      <c r="AF17" s="15"/>
      <c r="AG17" s="15"/>
      <c r="AH17" s="15"/>
      <c r="AI17" s="15"/>
      <c r="AJ17" s="39" t="s">
        <v>139</v>
      </c>
    </row>
    <row r="18" spans="5:36" x14ac:dyDescent="0.25">
      <c r="E18" s="14"/>
      <c r="F18" s="14"/>
      <c r="G18" s="15"/>
      <c r="H18" s="15" t="s">
        <v>105</v>
      </c>
      <c r="I18" s="15">
        <v>270</v>
      </c>
      <c r="J18" s="40">
        <v>10</v>
      </c>
      <c r="K18" s="15"/>
      <c r="L18" s="15"/>
      <c r="M18" s="15">
        <v>9</v>
      </c>
      <c r="N18" s="15"/>
      <c r="O18" s="15"/>
      <c r="P18" s="15"/>
      <c r="Q18" s="15">
        <v>2</v>
      </c>
      <c r="R18" s="15">
        <v>1</v>
      </c>
      <c r="S18" s="38">
        <v>0</v>
      </c>
      <c r="T18" s="38">
        <v>0.623</v>
      </c>
      <c r="U18" s="15"/>
      <c r="V18" t="s">
        <v>77</v>
      </c>
      <c r="Y18" t="s">
        <v>75</v>
      </c>
      <c r="Z18" t="s">
        <v>78</v>
      </c>
      <c r="AC18" s="15">
        <v>861</v>
      </c>
      <c r="AD18" s="15"/>
      <c r="AE18" s="48">
        <v>2</v>
      </c>
      <c r="AF18" s="15"/>
      <c r="AG18" s="15"/>
      <c r="AH18" s="15">
        <v>100</v>
      </c>
      <c r="AI18" s="15"/>
      <c r="AJ18" s="39"/>
    </row>
    <row r="19" spans="5:36" x14ac:dyDescent="0.25">
      <c r="E19" s="14">
        <v>0.65972222222222221</v>
      </c>
      <c r="F19" s="14"/>
      <c r="G19" s="15"/>
      <c r="H19" s="15" t="s">
        <v>48</v>
      </c>
      <c r="I19" s="15">
        <v>356</v>
      </c>
      <c r="J19" s="40">
        <v>10</v>
      </c>
      <c r="K19" s="15"/>
      <c r="L19" s="15"/>
      <c r="M19" s="15"/>
      <c r="N19" s="15"/>
      <c r="O19" s="15">
        <v>3</v>
      </c>
      <c r="P19" s="15">
        <f t="shared" ref="P19:P43" si="0">O19+0.12</f>
        <v>3.12</v>
      </c>
      <c r="Q19" s="15">
        <v>2</v>
      </c>
      <c r="R19" s="15">
        <v>1</v>
      </c>
      <c r="S19" s="38">
        <v>0</v>
      </c>
      <c r="T19" s="38">
        <v>0.623</v>
      </c>
      <c r="U19" s="15"/>
      <c r="Z19" t="s">
        <v>36</v>
      </c>
      <c r="AC19" s="15">
        <v>0</v>
      </c>
      <c r="AD19" s="15"/>
      <c r="AE19" s="15"/>
      <c r="AF19" s="15"/>
      <c r="AG19" s="15"/>
      <c r="AH19" s="15"/>
      <c r="AI19" s="15"/>
      <c r="AJ19" s="39" t="s">
        <v>146</v>
      </c>
    </row>
    <row r="20" spans="5:36" x14ac:dyDescent="0.25">
      <c r="E20" s="14">
        <v>0.65902777777777777</v>
      </c>
      <c r="F20" s="14">
        <v>0</v>
      </c>
      <c r="G20" s="15"/>
      <c r="H20" s="41" t="s">
        <v>214</v>
      </c>
      <c r="I20" s="15">
        <v>356</v>
      </c>
      <c r="J20" s="40">
        <v>10</v>
      </c>
      <c r="K20" s="15"/>
      <c r="L20" s="15"/>
      <c r="M20" s="15"/>
      <c r="N20" s="15"/>
      <c r="O20" s="15">
        <v>3</v>
      </c>
      <c r="P20" s="15">
        <f t="shared" si="0"/>
        <v>3.12</v>
      </c>
      <c r="Q20" s="15">
        <v>2</v>
      </c>
      <c r="R20" s="15"/>
      <c r="S20" s="38">
        <v>1</v>
      </c>
      <c r="T20" s="38">
        <v>0.623</v>
      </c>
      <c r="U20" s="15"/>
      <c r="AC20" s="15">
        <v>598</v>
      </c>
      <c r="AD20" s="15"/>
      <c r="AE20" s="15">
        <v>1</v>
      </c>
      <c r="AF20" s="15"/>
      <c r="AG20" s="15"/>
      <c r="AH20" s="15">
        <v>100</v>
      </c>
      <c r="AI20" s="15"/>
      <c r="AJ20" s="39"/>
    </row>
    <row r="21" spans="5:36" x14ac:dyDescent="0.25">
      <c r="E21" s="14">
        <v>0.66041666666666665</v>
      </c>
      <c r="F21" s="14">
        <v>0.10972222222222222</v>
      </c>
      <c r="G21" s="15"/>
      <c r="H21" s="15"/>
      <c r="I21" s="15">
        <v>356</v>
      </c>
      <c r="J21" s="40">
        <v>10</v>
      </c>
      <c r="K21" s="15"/>
      <c r="L21" s="15"/>
      <c r="M21" s="15"/>
      <c r="N21" s="15"/>
      <c r="O21" s="15">
        <v>3</v>
      </c>
      <c r="P21" s="15">
        <f t="shared" si="0"/>
        <v>3.12</v>
      </c>
      <c r="Q21" s="15">
        <v>2</v>
      </c>
      <c r="R21" s="15"/>
      <c r="S21" s="38">
        <v>1.5</v>
      </c>
      <c r="T21" s="38">
        <v>0.623</v>
      </c>
      <c r="U21" s="15"/>
      <c r="V21" t="s">
        <v>79</v>
      </c>
      <c r="Y21" s="3">
        <v>0.12708333333333333</v>
      </c>
      <c r="Z21" t="s">
        <v>65</v>
      </c>
      <c r="AC21" s="15">
        <v>1063</v>
      </c>
      <c r="AD21" s="15"/>
      <c r="AE21" s="15">
        <v>3</v>
      </c>
      <c r="AF21" s="15"/>
      <c r="AG21" s="15"/>
      <c r="AH21" s="15">
        <v>100</v>
      </c>
      <c r="AI21" s="15"/>
      <c r="AJ21" s="39"/>
    </row>
    <row r="22" spans="5:36" x14ac:dyDescent="0.25">
      <c r="E22" s="14">
        <v>0.66111111111111109</v>
      </c>
      <c r="F22" s="14">
        <v>0.12708333333333333</v>
      </c>
      <c r="G22" s="15"/>
      <c r="H22" s="15"/>
      <c r="I22" s="15">
        <v>356</v>
      </c>
      <c r="J22" s="40">
        <v>10</v>
      </c>
      <c r="K22" s="15"/>
      <c r="L22" s="15"/>
      <c r="M22" s="15"/>
      <c r="N22" s="15"/>
      <c r="O22" s="15"/>
      <c r="P22" s="15"/>
      <c r="Q22" s="15">
        <v>2</v>
      </c>
      <c r="R22" s="15"/>
      <c r="S22" s="38">
        <v>2</v>
      </c>
      <c r="T22" s="38">
        <v>0.623</v>
      </c>
      <c r="U22" s="15"/>
      <c r="Y22" s="4">
        <f>(Y21-INT(Y21))*24</f>
        <v>3.05</v>
      </c>
      <c r="Z22" t="s">
        <v>81</v>
      </c>
      <c r="AC22" s="15"/>
      <c r="AD22" s="15"/>
      <c r="AE22" s="15"/>
      <c r="AF22" s="15"/>
      <c r="AG22" s="15"/>
      <c r="AH22" s="15"/>
      <c r="AI22" s="15"/>
      <c r="AJ22" s="39"/>
    </row>
    <row r="23" spans="5:36" x14ac:dyDescent="0.25">
      <c r="E23" s="14"/>
      <c r="F23" s="14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38"/>
      <c r="T23" s="38"/>
      <c r="U23" s="15"/>
      <c r="AC23" s="15">
        <v>356</v>
      </c>
      <c r="AD23" s="15"/>
      <c r="AE23" s="15">
        <v>0</v>
      </c>
      <c r="AF23" s="15"/>
      <c r="AG23" s="15"/>
      <c r="AH23" s="15"/>
      <c r="AI23" s="15"/>
      <c r="AJ23" s="39" t="s">
        <v>146</v>
      </c>
    </row>
    <row r="24" spans="5:36" x14ac:dyDescent="0.25">
      <c r="E24" s="14">
        <v>0.67361111111111116</v>
      </c>
      <c r="F24" s="39"/>
      <c r="G24" s="39"/>
      <c r="H24" s="41" t="s">
        <v>215</v>
      </c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38"/>
      <c r="T24" s="38"/>
      <c r="U24" s="15"/>
      <c r="V24" t="s">
        <v>77</v>
      </c>
      <c r="Y24" t="s">
        <v>75</v>
      </c>
      <c r="Z24" t="s">
        <v>78</v>
      </c>
      <c r="AC24" s="15">
        <v>567</v>
      </c>
      <c r="AD24" s="15"/>
      <c r="AE24" s="15">
        <v>1</v>
      </c>
      <c r="AF24" s="15">
        <v>198.6</v>
      </c>
      <c r="AG24" s="15">
        <v>2.0009999999999999</v>
      </c>
      <c r="AH24" s="15"/>
      <c r="AI24" s="15"/>
      <c r="AJ24" s="39"/>
    </row>
    <row r="25" spans="5:36" x14ac:dyDescent="0.25">
      <c r="E25" s="15"/>
      <c r="F25" s="14">
        <v>0</v>
      </c>
      <c r="G25" s="15"/>
      <c r="H25" s="15" t="s">
        <v>187</v>
      </c>
      <c r="I25" s="15">
        <v>305</v>
      </c>
      <c r="J25" s="15">
        <v>10</v>
      </c>
      <c r="K25" s="15"/>
      <c r="L25" s="15"/>
      <c r="M25" s="15" t="s">
        <v>75</v>
      </c>
      <c r="N25" s="15"/>
      <c r="O25" s="15">
        <v>3</v>
      </c>
      <c r="P25" s="15">
        <f t="shared" si="0"/>
        <v>3.12</v>
      </c>
      <c r="Q25" s="15">
        <v>6</v>
      </c>
      <c r="R25" s="15">
        <v>0</v>
      </c>
      <c r="S25" s="39">
        <v>0</v>
      </c>
      <c r="T25" s="38">
        <v>3.61</v>
      </c>
      <c r="U25" s="15">
        <v>21.75</v>
      </c>
      <c r="Z25" t="s">
        <v>36</v>
      </c>
      <c r="AC25" s="15">
        <v>806.5</v>
      </c>
      <c r="AD25" s="15"/>
      <c r="AE25" s="15">
        <v>2</v>
      </c>
      <c r="AF25" s="15">
        <v>196</v>
      </c>
      <c r="AG25" s="15">
        <v>4.0199999999999996</v>
      </c>
      <c r="AH25" s="15"/>
      <c r="AI25" s="15"/>
      <c r="AJ25" s="39"/>
    </row>
    <row r="26" spans="5:36" x14ac:dyDescent="0.25">
      <c r="E26" s="15"/>
      <c r="F26" s="14">
        <v>1.5277777777777777E-2</v>
      </c>
      <c r="G26" s="14"/>
      <c r="H26" s="15" t="s">
        <v>183</v>
      </c>
      <c r="I26" s="15"/>
      <c r="J26" s="15"/>
      <c r="K26" s="15"/>
      <c r="L26" s="15"/>
      <c r="M26" s="15"/>
      <c r="N26" s="15"/>
      <c r="O26" s="15">
        <v>3</v>
      </c>
      <c r="P26" s="15">
        <f t="shared" si="0"/>
        <v>3.12</v>
      </c>
      <c r="Q26" s="15">
        <v>6</v>
      </c>
      <c r="R26" s="15">
        <v>1</v>
      </c>
      <c r="S26" s="38">
        <v>1</v>
      </c>
      <c r="T26" s="38">
        <v>3.61</v>
      </c>
      <c r="U26" s="15"/>
      <c r="AC26" s="15">
        <v>1055</v>
      </c>
      <c r="AD26" s="15"/>
      <c r="AE26" s="15">
        <v>3</v>
      </c>
      <c r="AF26" s="15">
        <v>194</v>
      </c>
      <c r="AG26" s="15">
        <v>6.02</v>
      </c>
      <c r="AH26" s="15"/>
      <c r="AI26" s="15"/>
      <c r="AJ26" s="39"/>
    </row>
    <row r="27" spans="5:36" x14ac:dyDescent="0.25">
      <c r="E27" s="15"/>
      <c r="F27" s="14">
        <v>5.486111111111111E-2</v>
      </c>
      <c r="G27" s="14"/>
      <c r="H27" s="15" t="s">
        <v>119</v>
      </c>
      <c r="I27" s="15"/>
      <c r="J27" s="15"/>
      <c r="K27" s="15"/>
      <c r="L27" s="15"/>
      <c r="M27" s="15"/>
      <c r="N27" s="15"/>
      <c r="O27" s="15">
        <v>3</v>
      </c>
      <c r="P27" s="15">
        <f t="shared" si="0"/>
        <v>3.12</v>
      </c>
      <c r="Q27" s="15">
        <v>6</v>
      </c>
      <c r="R27" s="15">
        <v>1</v>
      </c>
      <c r="S27" s="38">
        <v>1.5</v>
      </c>
      <c r="T27" s="38">
        <v>3.61</v>
      </c>
      <c r="U27" s="15"/>
      <c r="V27" t="s">
        <v>79</v>
      </c>
      <c r="Y27" s="3">
        <v>0.11458333333333333</v>
      </c>
      <c r="Z27" t="s">
        <v>65</v>
      </c>
    </row>
    <row r="28" spans="5:36" x14ac:dyDescent="0.25">
      <c r="E28" s="14"/>
      <c r="F28" s="14">
        <v>7.2916666666666671E-2</v>
      </c>
      <c r="G28" s="14">
        <v>0.11458333333333333</v>
      </c>
      <c r="H28" s="15"/>
      <c r="I28" s="15"/>
      <c r="J28" s="15"/>
      <c r="K28" s="15"/>
      <c r="L28" s="15"/>
      <c r="M28" s="15"/>
      <c r="N28" s="15"/>
      <c r="O28" s="15">
        <v>3</v>
      </c>
      <c r="P28" s="15">
        <f t="shared" si="0"/>
        <v>3.12</v>
      </c>
      <c r="Q28" s="15">
        <v>6</v>
      </c>
      <c r="R28" s="15">
        <v>1</v>
      </c>
      <c r="S28" s="38">
        <v>2</v>
      </c>
      <c r="T28" s="38">
        <v>3.61</v>
      </c>
      <c r="U28" s="15"/>
      <c r="Y28" s="4">
        <f>(Y27-INT(Y27))*24</f>
        <v>2.75</v>
      </c>
      <c r="Z28" t="s">
        <v>81</v>
      </c>
    </row>
    <row r="29" spans="5:36" x14ac:dyDescent="0.25">
      <c r="E29" s="14">
        <v>0.67482638888888891</v>
      </c>
      <c r="F29" s="15"/>
      <c r="G29" s="15"/>
      <c r="H29" s="15" t="s">
        <v>92</v>
      </c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38"/>
      <c r="T29" s="38"/>
      <c r="U29" s="15"/>
    </row>
    <row r="30" spans="5:36" x14ac:dyDescent="0.25">
      <c r="E30" s="14"/>
      <c r="F30" s="15"/>
      <c r="G30" s="15"/>
      <c r="H30" s="41" t="s">
        <v>121</v>
      </c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38"/>
      <c r="T30" s="38"/>
      <c r="U30" s="15"/>
    </row>
    <row r="31" spans="5:36" x14ac:dyDescent="0.25">
      <c r="E31" s="42"/>
      <c r="F31" s="43"/>
      <c r="G31" s="43"/>
      <c r="H31" s="44"/>
      <c r="I31" s="43"/>
      <c r="J31" s="43"/>
      <c r="K31" s="43"/>
      <c r="L31" s="43"/>
      <c r="M31" s="43"/>
      <c r="N31" s="43"/>
      <c r="O31" s="43"/>
      <c r="P31" s="15">
        <f t="shared" si="0"/>
        <v>0.12</v>
      </c>
      <c r="Q31" s="43"/>
      <c r="R31" s="43"/>
      <c r="S31" s="43"/>
      <c r="T31" s="38"/>
      <c r="U31" s="15"/>
    </row>
    <row r="32" spans="5:36" x14ac:dyDescent="0.25">
      <c r="E32" s="14">
        <v>0.6958333333333333</v>
      </c>
      <c r="F32" s="14"/>
      <c r="G32" s="15"/>
      <c r="H32" s="41" t="s">
        <v>212</v>
      </c>
      <c r="I32" s="15"/>
      <c r="J32" s="15"/>
      <c r="K32" s="15"/>
      <c r="L32" s="15"/>
      <c r="M32" s="15"/>
      <c r="N32" s="15"/>
      <c r="O32" s="15">
        <v>3</v>
      </c>
      <c r="P32" s="15">
        <f t="shared" si="0"/>
        <v>3.12</v>
      </c>
      <c r="Q32" s="15">
        <v>4.5</v>
      </c>
      <c r="R32" s="15"/>
      <c r="S32" s="38"/>
      <c r="T32" s="49">
        <v>2.7360000000000002</v>
      </c>
      <c r="U32" s="15">
        <v>28</v>
      </c>
    </row>
    <row r="33" spans="3:38" x14ac:dyDescent="0.25">
      <c r="E33" s="14"/>
      <c r="F33" s="14">
        <v>1.3888888888888888E-2</v>
      </c>
      <c r="G33" s="15"/>
      <c r="H33" s="41" t="s">
        <v>124</v>
      </c>
      <c r="I33" s="15"/>
      <c r="J33" s="15"/>
      <c r="K33" s="15"/>
      <c r="L33" s="15"/>
      <c r="M33" s="15"/>
      <c r="N33" s="15"/>
      <c r="O33" s="15">
        <v>3</v>
      </c>
      <c r="P33" s="15">
        <f t="shared" si="0"/>
        <v>3.12</v>
      </c>
      <c r="Q33" s="15">
        <v>4.5</v>
      </c>
      <c r="R33" s="15"/>
      <c r="S33" s="38">
        <v>0</v>
      </c>
      <c r="T33" s="49">
        <v>2.7360000000000002</v>
      </c>
      <c r="U33" s="15"/>
    </row>
    <row r="34" spans="3:38" x14ac:dyDescent="0.25">
      <c r="E34" s="14"/>
      <c r="F34" s="14"/>
      <c r="G34" s="15"/>
      <c r="H34" s="41" t="s">
        <v>125</v>
      </c>
      <c r="I34" s="15"/>
      <c r="J34" s="15"/>
      <c r="K34" s="15"/>
      <c r="L34" s="15"/>
      <c r="M34" s="15"/>
      <c r="N34" s="15"/>
      <c r="O34" s="15">
        <v>3</v>
      </c>
      <c r="P34" s="15">
        <f t="shared" si="0"/>
        <v>3.12</v>
      </c>
      <c r="Q34" s="15">
        <v>4.5</v>
      </c>
      <c r="R34" s="15">
        <v>1</v>
      </c>
      <c r="S34" s="15">
        <v>0</v>
      </c>
      <c r="T34" s="49">
        <v>2.7360000000000002</v>
      </c>
      <c r="U34" s="15"/>
      <c r="V34" t="s">
        <v>79</v>
      </c>
      <c r="Y34" s="3">
        <v>9.7222222222222224E-2</v>
      </c>
      <c r="Z34" t="s">
        <v>65</v>
      </c>
    </row>
    <row r="35" spans="3:38" x14ac:dyDescent="0.25">
      <c r="E35" s="14"/>
      <c r="F35" s="14">
        <v>7.2916666666666671E-2</v>
      </c>
      <c r="G35" s="14"/>
      <c r="H35" s="41" t="s">
        <v>125</v>
      </c>
      <c r="I35" s="15"/>
      <c r="J35" s="15"/>
      <c r="K35" s="15"/>
      <c r="L35" s="15"/>
      <c r="M35" s="15"/>
      <c r="N35" s="15"/>
      <c r="O35" s="15">
        <v>3</v>
      </c>
      <c r="P35" s="15">
        <f t="shared" si="0"/>
        <v>3.12</v>
      </c>
      <c r="Q35" s="15">
        <v>4.5</v>
      </c>
      <c r="R35" s="15"/>
      <c r="S35" s="15">
        <v>1</v>
      </c>
      <c r="T35" s="49">
        <v>2.7360000000000002</v>
      </c>
      <c r="U35" s="15"/>
      <c r="Y35" s="4">
        <f>(Y34-INT(Y34))*24</f>
        <v>2.3333333333333335</v>
      </c>
      <c r="Z35" t="s">
        <v>81</v>
      </c>
    </row>
    <row r="36" spans="3:38" x14ac:dyDescent="0.25">
      <c r="E36" s="14"/>
      <c r="F36" s="14">
        <v>0.1111111111111111</v>
      </c>
      <c r="G36" s="14">
        <v>9.7222222222222224E-2</v>
      </c>
      <c r="H36" s="41" t="s">
        <v>125</v>
      </c>
      <c r="I36" s="15"/>
      <c r="J36" s="15"/>
      <c r="K36" s="15"/>
      <c r="L36" s="15"/>
      <c r="M36" s="15"/>
      <c r="N36" s="15"/>
      <c r="O36" s="15">
        <v>3</v>
      </c>
      <c r="P36" s="15">
        <f t="shared" si="0"/>
        <v>3.12</v>
      </c>
      <c r="Q36" s="15">
        <v>4.5</v>
      </c>
      <c r="R36" s="15"/>
      <c r="S36" s="15">
        <v>1.5</v>
      </c>
      <c r="T36" s="49">
        <v>2.7360000000000002</v>
      </c>
      <c r="U36" s="15"/>
    </row>
    <row r="37" spans="3:38" x14ac:dyDescent="0.25">
      <c r="E37" s="14"/>
      <c r="F37" s="14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38"/>
      <c r="T37" s="49"/>
      <c r="U37" s="15"/>
    </row>
    <row r="38" spans="3:38" x14ac:dyDescent="0.25">
      <c r="E38" s="14">
        <v>0.73263888888888884</v>
      </c>
      <c r="F38" s="14"/>
      <c r="G38" s="15"/>
      <c r="H38" s="15" t="s">
        <v>108</v>
      </c>
      <c r="I38" s="15"/>
      <c r="J38" s="15"/>
      <c r="K38" s="15"/>
      <c r="L38" s="15"/>
      <c r="M38" s="15"/>
      <c r="N38" s="15"/>
      <c r="O38" s="15">
        <v>3</v>
      </c>
      <c r="P38" s="15">
        <f t="shared" si="0"/>
        <v>3.12</v>
      </c>
      <c r="Q38" s="15">
        <v>4</v>
      </c>
      <c r="R38" s="15">
        <v>0</v>
      </c>
      <c r="S38" s="53">
        <v>0.2</v>
      </c>
      <c r="T38" s="49">
        <v>1.708</v>
      </c>
      <c r="U38" s="15"/>
      <c r="V38" t="s">
        <v>211</v>
      </c>
    </row>
    <row r="39" spans="3:38" x14ac:dyDescent="0.25">
      <c r="C39" s="15" t="s">
        <v>213</v>
      </c>
      <c r="E39" s="14">
        <v>0.74033564814814812</v>
      </c>
      <c r="F39" s="14">
        <v>3.472222222222222E-3</v>
      </c>
      <c r="G39" s="15"/>
      <c r="H39" s="52" t="s">
        <v>221</v>
      </c>
      <c r="I39" s="15">
        <v>313</v>
      </c>
      <c r="J39" s="15">
        <v>10</v>
      </c>
      <c r="K39" s="15"/>
      <c r="L39" s="15"/>
      <c r="M39" s="15">
        <v>8.1999999999999993</v>
      </c>
      <c r="N39" s="15"/>
      <c r="O39" s="15">
        <v>3</v>
      </c>
      <c r="P39" s="15">
        <f t="shared" si="0"/>
        <v>3.12</v>
      </c>
      <c r="Q39" s="15">
        <v>4</v>
      </c>
      <c r="R39" s="15"/>
      <c r="S39" s="54">
        <v>0.2</v>
      </c>
      <c r="T39" s="50"/>
      <c r="U39" s="15"/>
    </row>
    <row r="40" spans="3:38" x14ac:dyDescent="0.25">
      <c r="E40" s="15"/>
      <c r="F40" s="14">
        <v>6.9444444444444441E-3</v>
      </c>
      <c r="G40" s="15"/>
      <c r="H40" s="15" t="s">
        <v>163</v>
      </c>
      <c r="I40" s="15"/>
      <c r="J40" s="15"/>
      <c r="K40" s="15"/>
      <c r="L40" s="15"/>
      <c r="M40" s="15"/>
      <c r="N40" s="15"/>
      <c r="O40" s="15">
        <v>3</v>
      </c>
      <c r="P40" s="15">
        <f t="shared" si="0"/>
        <v>3.12</v>
      </c>
      <c r="Q40" s="15"/>
      <c r="R40" s="15"/>
      <c r="S40" s="54">
        <v>0.2</v>
      </c>
      <c r="T40" s="50"/>
      <c r="U40" s="15"/>
    </row>
    <row r="41" spans="3:38" x14ac:dyDescent="0.25">
      <c r="E41" s="15"/>
      <c r="F41" s="14">
        <v>5.347222222222222E-2</v>
      </c>
      <c r="G41" s="15"/>
      <c r="H41" s="15"/>
      <c r="I41" s="15"/>
      <c r="J41" s="15"/>
      <c r="K41" s="15"/>
      <c r="L41" s="15"/>
      <c r="M41" s="15"/>
      <c r="N41" s="15"/>
      <c r="O41" s="15">
        <v>3</v>
      </c>
      <c r="P41" s="15">
        <f t="shared" si="0"/>
        <v>3.12</v>
      </c>
      <c r="Q41" s="15"/>
      <c r="R41" s="15"/>
      <c r="S41" s="54">
        <v>1</v>
      </c>
      <c r="T41" s="50"/>
      <c r="U41" s="15"/>
    </row>
    <row r="42" spans="3:38" x14ac:dyDescent="0.25">
      <c r="E42" s="15"/>
      <c r="F42" s="14">
        <v>8.819444444444445E-2</v>
      </c>
      <c r="G42" s="15"/>
      <c r="H42" s="15"/>
      <c r="I42" s="15"/>
      <c r="J42" s="15"/>
      <c r="K42" s="15"/>
      <c r="L42" s="15"/>
      <c r="M42" s="15"/>
      <c r="N42" s="15"/>
      <c r="O42" s="15">
        <v>3</v>
      </c>
      <c r="P42" s="15">
        <f t="shared" si="0"/>
        <v>3.12</v>
      </c>
      <c r="Q42" s="15"/>
      <c r="R42" s="15"/>
      <c r="S42" s="54">
        <v>1.5</v>
      </c>
      <c r="T42" s="50"/>
      <c r="U42" s="15"/>
    </row>
    <row r="43" spans="3:38" x14ac:dyDescent="0.25">
      <c r="E43" s="15"/>
      <c r="F43" s="14">
        <v>0.13125000000000001</v>
      </c>
      <c r="G43" s="15"/>
      <c r="H43" s="15"/>
      <c r="I43" s="15"/>
      <c r="J43" s="15"/>
      <c r="K43" s="15"/>
      <c r="L43" s="15"/>
      <c r="M43" s="15"/>
      <c r="N43" s="15"/>
      <c r="O43" s="15">
        <v>3</v>
      </c>
      <c r="P43" s="15">
        <f t="shared" si="0"/>
        <v>3.12</v>
      </c>
      <c r="Q43" s="15"/>
      <c r="R43" s="15"/>
      <c r="S43" s="54">
        <v>2</v>
      </c>
      <c r="T43" s="50"/>
      <c r="U43" s="15"/>
    </row>
    <row r="45" spans="3:38" ht="16.5" thickBot="1" x14ac:dyDescent="0.3">
      <c r="F45" s="58" t="s">
        <v>197</v>
      </c>
      <c r="K45" s="59" t="s">
        <v>145</v>
      </c>
      <c r="L45" s="59"/>
      <c r="M45" s="59" t="s">
        <v>191</v>
      </c>
      <c r="N45" s="59"/>
      <c r="O45" s="59" t="s">
        <v>192</v>
      </c>
    </row>
    <row r="46" spans="3:38" x14ac:dyDescent="0.25">
      <c r="AI46" s="30" t="s">
        <v>184</v>
      </c>
      <c r="AJ46" s="31"/>
      <c r="AK46" s="32">
        <v>753</v>
      </c>
      <c r="AL46" s="33" t="s">
        <v>185</v>
      </c>
    </row>
    <row r="47" spans="3:38" ht="15.75" thickBot="1" x14ac:dyDescent="0.3">
      <c r="E47" s="8" t="s">
        <v>201</v>
      </c>
      <c r="F47" s="8" t="s">
        <v>199</v>
      </c>
      <c r="G47" s="8" t="s">
        <v>198</v>
      </c>
      <c r="H47" s="8" t="s">
        <v>93</v>
      </c>
      <c r="AD47" t="s">
        <v>177</v>
      </c>
      <c r="AE47" t="s">
        <v>181</v>
      </c>
      <c r="AI47" s="34"/>
      <c r="AJ47" s="35" t="s">
        <v>142</v>
      </c>
      <c r="AK47" s="36">
        <f>0.00425*AK46-1.49275</f>
        <v>1.7075</v>
      </c>
      <c r="AL47" s="37" t="s">
        <v>11</v>
      </c>
    </row>
    <row r="48" spans="3:38" x14ac:dyDescent="0.25">
      <c r="E48" s="8" t="s">
        <v>201</v>
      </c>
      <c r="F48" s="8" t="s">
        <v>200</v>
      </c>
      <c r="G48" s="8" t="s">
        <v>202</v>
      </c>
      <c r="H48" s="8" t="s">
        <v>93</v>
      </c>
      <c r="K48" s="8"/>
      <c r="L48" s="8"/>
      <c r="M48" s="8">
        <v>0</v>
      </c>
      <c r="N48" s="8"/>
      <c r="O48" s="8">
        <v>0</v>
      </c>
    </row>
    <row r="49" spans="5:31" x14ac:dyDescent="0.25">
      <c r="K49" s="8">
        <v>498</v>
      </c>
      <c r="L49" s="8"/>
      <c r="M49" s="8">
        <v>2</v>
      </c>
      <c r="N49" s="8"/>
      <c r="O49" s="8">
        <v>0.68330000000000002</v>
      </c>
      <c r="AE49" t="s">
        <v>180</v>
      </c>
    </row>
    <row r="50" spans="5:31" x14ac:dyDescent="0.25">
      <c r="K50" s="8">
        <v>753</v>
      </c>
      <c r="L50" s="8"/>
      <c r="M50" s="8">
        <v>4</v>
      </c>
      <c r="N50" s="8"/>
      <c r="O50" s="8">
        <v>1.7075</v>
      </c>
    </row>
    <row r="51" spans="5:31" x14ac:dyDescent="0.25">
      <c r="K51" s="8">
        <v>995</v>
      </c>
      <c r="L51" s="8"/>
      <c r="M51" s="8">
        <v>4.5</v>
      </c>
      <c r="N51" s="8"/>
      <c r="O51" s="8">
        <v>2.7360000000000002</v>
      </c>
      <c r="AD51" t="s">
        <v>178</v>
      </c>
      <c r="AE51" t="s">
        <v>179</v>
      </c>
    </row>
    <row r="52" spans="5:31" x14ac:dyDescent="0.25">
      <c r="K52" s="8">
        <v>1200</v>
      </c>
      <c r="L52" s="8"/>
      <c r="M52" s="8">
        <v>6</v>
      </c>
      <c r="N52" s="8"/>
      <c r="O52" s="8">
        <v>3.61</v>
      </c>
    </row>
    <row r="53" spans="5:31" x14ac:dyDescent="0.25">
      <c r="K53" t="s">
        <v>219</v>
      </c>
      <c r="AE53" t="s">
        <v>182</v>
      </c>
    </row>
    <row r="55" spans="5:31" x14ac:dyDescent="0.25">
      <c r="K55" s="46" t="s">
        <v>195</v>
      </c>
      <c r="L55" s="46"/>
      <c r="M55" s="46">
        <v>5</v>
      </c>
    </row>
    <row r="56" spans="5:31" x14ac:dyDescent="0.25">
      <c r="K56" s="46" t="s">
        <v>196</v>
      </c>
      <c r="L56" s="46"/>
      <c r="M56" s="46">
        <f>0.7486*M55-0.9038</f>
        <v>2.8392000000000004</v>
      </c>
    </row>
    <row r="59" spans="5:31" x14ac:dyDescent="0.25">
      <c r="K59" t="s">
        <v>216</v>
      </c>
    </row>
    <row r="60" spans="5:31" x14ac:dyDescent="0.25">
      <c r="K60" t="s">
        <v>217</v>
      </c>
    </row>
    <row r="61" spans="5:31" x14ac:dyDescent="0.25">
      <c r="E61" s="51" t="s">
        <v>218</v>
      </c>
    </row>
    <row r="63" spans="5:31" ht="15.75" x14ac:dyDescent="0.25">
      <c r="H63" s="58" t="s">
        <v>234</v>
      </c>
    </row>
    <row r="65" spans="5:12" x14ac:dyDescent="0.25">
      <c r="E65" t="s">
        <v>232</v>
      </c>
      <c r="H65" s="15" t="s">
        <v>52</v>
      </c>
      <c r="I65" s="8"/>
      <c r="J65" s="8" t="s">
        <v>222</v>
      </c>
      <c r="K65" s="8" t="s">
        <v>223</v>
      </c>
      <c r="L65" s="8" t="s">
        <v>224</v>
      </c>
    </row>
    <row r="66" spans="5:12" x14ac:dyDescent="0.25">
      <c r="E66" t="s">
        <v>233</v>
      </c>
      <c r="H66" s="15" t="s">
        <v>227</v>
      </c>
      <c r="I66" s="39"/>
      <c r="J66" s="15" t="s">
        <v>235</v>
      </c>
      <c r="K66" s="15" t="s">
        <v>235</v>
      </c>
      <c r="L66" s="15" t="s">
        <v>235</v>
      </c>
    </row>
    <row r="67" spans="5:12" x14ac:dyDescent="0.25">
      <c r="F67" s="60"/>
      <c r="H67" s="57"/>
      <c r="I67" s="57"/>
      <c r="J67" s="57"/>
      <c r="K67" s="57"/>
      <c r="L67" s="57"/>
    </row>
    <row r="68" spans="5:12" x14ac:dyDescent="0.25">
      <c r="H68" s="56" t="s">
        <v>225</v>
      </c>
      <c r="I68" s="15"/>
      <c r="J68" s="15">
        <v>180</v>
      </c>
      <c r="K68" s="15">
        <v>148</v>
      </c>
      <c r="L68" s="15">
        <v>68</v>
      </c>
    </row>
    <row r="69" spans="5:12" x14ac:dyDescent="0.25">
      <c r="H69" s="15" t="s">
        <v>226</v>
      </c>
      <c r="I69" s="15"/>
      <c r="J69" s="15">
        <v>316</v>
      </c>
      <c r="K69" s="15">
        <v>255</v>
      </c>
      <c r="L69" s="15">
        <v>105</v>
      </c>
    </row>
    <row r="70" spans="5:12" x14ac:dyDescent="0.25">
      <c r="H70" s="56">
        <v>0.74033564814814812</v>
      </c>
      <c r="I70" s="15"/>
      <c r="J70" s="15">
        <v>316</v>
      </c>
      <c r="K70" s="15">
        <v>255</v>
      </c>
      <c r="L70" s="15">
        <v>105</v>
      </c>
    </row>
    <row r="71" spans="5:12" x14ac:dyDescent="0.25">
      <c r="H71" s="56">
        <v>0.74039351851851853</v>
      </c>
      <c r="I71" s="15"/>
      <c r="J71" s="15">
        <v>281</v>
      </c>
      <c r="K71" s="15">
        <v>207</v>
      </c>
      <c r="L71" s="15">
        <v>97</v>
      </c>
    </row>
    <row r="72" spans="5:12" x14ac:dyDescent="0.25">
      <c r="H72" s="56">
        <v>0.74063657407407402</v>
      </c>
      <c r="I72" s="15"/>
      <c r="J72" s="15">
        <v>234</v>
      </c>
      <c r="K72" s="15">
        <v>163</v>
      </c>
      <c r="L72" s="15">
        <v>34</v>
      </c>
    </row>
    <row r="73" spans="5:12" x14ac:dyDescent="0.25">
      <c r="H73" s="56">
        <v>0.74087962962962972</v>
      </c>
      <c r="I73" s="15"/>
      <c r="J73" s="15">
        <v>246</v>
      </c>
      <c r="K73" s="15">
        <v>160</v>
      </c>
      <c r="L73" s="15">
        <v>34</v>
      </c>
    </row>
    <row r="74" spans="5:12" x14ac:dyDescent="0.25">
      <c r="H74" s="56">
        <v>0.74187499999999995</v>
      </c>
      <c r="I74" s="15"/>
      <c r="J74" s="15">
        <v>239</v>
      </c>
      <c r="K74" s="15">
        <v>145</v>
      </c>
      <c r="L74" s="15">
        <v>33</v>
      </c>
    </row>
    <row r="75" spans="5:12" x14ac:dyDescent="0.25">
      <c r="H75" s="56">
        <v>0.74244212962962963</v>
      </c>
      <c r="I75" s="15"/>
      <c r="J75" s="15">
        <v>202</v>
      </c>
      <c r="K75" s="15">
        <v>132</v>
      </c>
      <c r="L75" s="15">
        <v>31</v>
      </c>
    </row>
    <row r="76" spans="5:12" x14ac:dyDescent="0.25">
      <c r="H76" s="56">
        <v>0.74273148148148149</v>
      </c>
      <c r="I76" s="15"/>
      <c r="J76" s="15">
        <v>197</v>
      </c>
      <c r="K76" s="15">
        <v>133</v>
      </c>
      <c r="L76" s="15">
        <v>32</v>
      </c>
    </row>
    <row r="77" spans="5:12" x14ac:dyDescent="0.25">
      <c r="H77" s="55"/>
    </row>
    <row r="78" spans="5:12" x14ac:dyDescent="0.25">
      <c r="H78" s="55" t="s">
        <v>228</v>
      </c>
    </row>
    <row r="79" spans="5:12" x14ac:dyDescent="0.25">
      <c r="H79" t="s">
        <v>229</v>
      </c>
    </row>
    <row r="80" spans="5:12" x14ac:dyDescent="0.25">
      <c r="H80" t="s">
        <v>230</v>
      </c>
    </row>
    <row r="81" spans="8:8" x14ac:dyDescent="0.25">
      <c r="H81" t="s">
        <v>50</v>
      </c>
    </row>
  </sheetData>
  <mergeCells count="3">
    <mergeCell ref="S8:S9"/>
    <mergeCell ref="G7:G8"/>
    <mergeCell ref="Q8:Q9"/>
  </mergeCells>
  <hyperlinks>
    <hyperlink ref="E61" r:id="rId1"/>
  </hyperlinks>
  <pageMargins left="0.7" right="0.7" top="0.75" bottom="0.75" header="0.3" footer="0.3"/>
  <pageSetup paperSize="9" scale="33" orientation="landscape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1"/>
  <sheetViews>
    <sheetView topLeftCell="K25" workbookViewId="0">
      <selection activeCell="F71" sqref="F71"/>
    </sheetView>
  </sheetViews>
  <sheetFormatPr defaultRowHeight="15" x14ac:dyDescent="0.25"/>
  <cols>
    <col min="6" max="6" width="17.5703125" customWidth="1"/>
    <col min="16" max="16" width="9.42578125" bestFit="1" customWidth="1"/>
  </cols>
  <sheetData>
    <row r="1" spans="1:30" x14ac:dyDescent="0.25">
      <c r="A1" t="s">
        <v>231</v>
      </c>
    </row>
    <row r="5" spans="1:30" ht="21" x14ac:dyDescent="0.35">
      <c r="F5" s="20" t="s">
        <v>237</v>
      </c>
    </row>
    <row r="6" spans="1:30" ht="21" x14ac:dyDescent="0.35">
      <c r="C6" s="16" t="s">
        <v>0</v>
      </c>
      <c r="J6" t="s">
        <v>50</v>
      </c>
      <c r="P6" s="1">
        <v>41814</v>
      </c>
      <c r="Y6" s="25" t="s">
        <v>132</v>
      </c>
    </row>
    <row r="7" spans="1:30" ht="21" x14ac:dyDescent="0.35">
      <c r="C7" t="s">
        <v>84</v>
      </c>
      <c r="H7" s="20" t="s">
        <v>107</v>
      </c>
      <c r="P7" t="s">
        <v>18</v>
      </c>
    </row>
    <row r="8" spans="1:30" ht="15.75" x14ac:dyDescent="0.25">
      <c r="C8" s="39"/>
      <c r="D8" s="39"/>
      <c r="E8" s="70" t="s">
        <v>9</v>
      </c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Y8" s="58" t="s">
        <v>237</v>
      </c>
    </row>
    <row r="9" spans="1:30" x14ac:dyDescent="0.25">
      <c r="C9" s="15" t="s">
        <v>1</v>
      </c>
      <c r="D9" s="38" t="s">
        <v>52</v>
      </c>
      <c r="E9" s="70"/>
      <c r="F9" s="45"/>
      <c r="G9" s="15" t="s">
        <v>2</v>
      </c>
      <c r="H9" s="15"/>
      <c r="I9" s="15" t="s">
        <v>4</v>
      </c>
      <c r="J9" s="15"/>
      <c r="K9" s="15" t="s">
        <v>6</v>
      </c>
      <c r="L9" s="15"/>
      <c r="M9" s="15" t="s">
        <v>7</v>
      </c>
      <c r="N9" s="15" t="s">
        <v>7</v>
      </c>
      <c r="O9" s="68" t="s">
        <v>10</v>
      </c>
      <c r="P9" s="15"/>
      <c r="Q9" s="68" t="s">
        <v>22</v>
      </c>
      <c r="R9" s="41" t="s">
        <v>220</v>
      </c>
      <c r="S9" s="41" t="s">
        <v>189</v>
      </c>
      <c r="Y9" t="s">
        <v>238</v>
      </c>
    </row>
    <row r="10" spans="1:30" x14ac:dyDescent="0.25">
      <c r="C10" s="15"/>
      <c r="D10" s="15" t="s">
        <v>53</v>
      </c>
      <c r="E10" s="15"/>
      <c r="F10" s="15"/>
      <c r="G10" s="15"/>
      <c r="H10" s="15"/>
      <c r="I10" s="15"/>
      <c r="J10" s="15"/>
      <c r="K10" s="15"/>
      <c r="L10" s="15"/>
      <c r="M10" s="15" t="s">
        <v>8</v>
      </c>
      <c r="N10" s="15" t="s">
        <v>8</v>
      </c>
      <c r="O10" s="69"/>
      <c r="P10" s="15"/>
      <c r="Q10" s="69"/>
      <c r="R10" s="15" t="s">
        <v>186</v>
      </c>
      <c r="S10" s="15"/>
    </row>
    <row r="11" spans="1:30" x14ac:dyDescent="0.25">
      <c r="C11" s="15"/>
      <c r="D11" s="15"/>
      <c r="E11" s="15"/>
      <c r="F11" s="15" t="s">
        <v>15</v>
      </c>
      <c r="G11" s="15"/>
      <c r="H11" s="15"/>
      <c r="I11" s="15"/>
      <c r="J11" s="15"/>
      <c r="K11" s="15"/>
      <c r="L11" s="15"/>
      <c r="M11" s="15" t="s">
        <v>17</v>
      </c>
      <c r="N11" s="15"/>
      <c r="O11" s="15" t="s">
        <v>12</v>
      </c>
      <c r="P11" s="15"/>
      <c r="Q11" s="15"/>
      <c r="R11" s="15"/>
      <c r="S11" s="15"/>
    </row>
    <row r="12" spans="1:30" x14ac:dyDescent="0.25">
      <c r="P12" s="8" t="s">
        <v>13</v>
      </c>
      <c r="Y12" t="s">
        <v>210</v>
      </c>
    </row>
    <row r="13" spans="1:30" ht="15.75" thickBot="1" x14ac:dyDescent="0.3">
      <c r="C13" s="15" t="s">
        <v>54</v>
      </c>
      <c r="D13" s="15" t="s">
        <v>19</v>
      </c>
      <c r="E13" s="15" t="s">
        <v>19</v>
      </c>
      <c r="F13" s="15"/>
      <c r="G13" s="15" t="s">
        <v>3</v>
      </c>
      <c r="H13" s="40" t="s">
        <v>109</v>
      </c>
      <c r="I13" s="15" t="s">
        <v>5</v>
      </c>
      <c r="J13" s="15" t="s">
        <v>109</v>
      </c>
      <c r="K13" s="15" t="s">
        <v>5</v>
      </c>
      <c r="L13" s="15"/>
      <c r="M13" s="15" t="s">
        <v>5</v>
      </c>
      <c r="N13" s="15" t="s">
        <v>5</v>
      </c>
      <c r="O13" s="15" t="s">
        <v>11</v>
      </c>
      <c r="P13" s="15" t="s">
        <v>14</v>
      </c>
      <c r="Q13" s="15" t="s">
        <v>24</v>
      </c>
      <c r="R13" s="15" t="s">
        <v>11</v>
      </c>
      <c r="S13" s="15" t="s">
        <v>190</v>
      </c>
    </row>
    <row r="14" spans="1:30" x14ac:dyDescent="0.25">
      <c r="AA14" s="30" t="s">
        <v>184</v>
      </c>
      <c r="AB14" s="31"/>
      <c r="AC14" s="32">
        <v>1362</v>
      </c>
      <c r="AD14" s="33" t="s">
        <v>185</v>
      </c>
    </row>
    <row r="15" spans="1:30" ht="15.75" thickBot="1" x14ac:dyDescent="0.3">
      <c r="C15" t="s">
        <v>236</v>
      </c>
      <c r="AA15" s="34"/>
      <c r="AB15" s="35" t="s">
        <v>142</v>
      </c>
      <c r="AC15" s="36">
        <f>0.00408*AC14-1.47424</f>
        <v>4.0827200000000001</v>
      </c>
      <c r="AD15" s="37" t="s">
        <v>11</v>
      </c>
    </row>
    <row r="16" spans="1:30" x14ac:dyDescent="0.25">
      <c r="C16" s="14">
        <v>0.43055555555555558</v>
      </c>
      <c r="D16" s="15"/>
      <c r="E16" s="14">
        <v>0</v>
      </c>
      <c r="F16" s="15" t="s">
        <v>117</v>
      </c>
      <c r="G16" s="15">
        <v>320</v>
      </c>
      <c r="H16" s="15">
        <v>10</v>
      </c>
      <c r="I16" s="15"/>
      <c r="J16" s="15"/>
      <c r="K16" s="15"/>
      <c r="L16" s="15"/>
      <c r="M16" s="15">
        <v>3</v>
      </c>
      <c r="N16" s="15">
        <f t="shared" ref="N16:N18" si="0">M16+0.12</f>
        <v>3.12</v>
      </c>
      <c r="O16" s="15">
        <v>5</v>
      </c>
      <c r="P16" s="15">
        <v>0</v>
      </c>
      <c r="Q16" s="53">
        <v>0</v>
      </c>
      <c r="R16" s="38">
        <v>4.08</v>
      </c>
      <c r="S16" s="15"/>
    </row>
    <row r="17" spans="3:25" x14ac:dyDescent="0.25">
      <c r="C17" s="14">
        <v>0.43194444444444446</v>
      </c>
      <c r="D17" s="15"/>
      <c r="E17" s="14">
        <v>1.3888888888888889E-3</v>
      </c>
      <c r="F17" s="8"/>
      <c r="G17" s="15"/>
      <c r="H17" s="15"/>
      <c r="I17" s="15"/>
      <c r="J17" s="15"/>
      <c r="K17" s="15"/>
      <c r="L17" s="15"/>
      <c r="M17" s="15"/>
      <c r="N17" s="15">
        <f t="shared" si="0"/>
        <v>0.12</v>
      </c>
      <c r="O17" s="15"/>
      <c r="P17" s="15">
        <v>1</v>
      </c>
      <c r="Q17" s="53">
        <v>1.5</v>
      </c>
      <c r="R17" s="38"/>
      <c r="S17" s="15"/>
    </row>
    <row r="18" spans="3:25" x14ac:dyDescent="0.25">
      <c r="C18" s="14">
        <v>0.43263888888888885</v>
      </c>
      <c r="D18" s="15"/>
      <c r="E18" s="14">
        <v>2.0833333333333333E-3</v>
      </c>
      <c r="F18" s="15"/>
      <c r="G18" s="15"/>
      <c r="H18" s="40"/>
      <c r="I18" s="15"/>
      <c r="J18" s="15"/>
      <c r="K18" s="15"/>
      <c r="L18" s="15"/>
      <c r="M18" s="15"/>
      <c r="N18" s="15">
        <f t="shared" si="0"/>
        <v>0.12</v>
      </c>
      <c r="O18" s="15"/>
      <c r="P18" s="15">
        <v>1</v>
      </c>
      <c r="Q18" s="53">
        <v>2</v>
      </c>
      <c r="R18" s="38"/>
      <c r="S18" s="15"/>
    </row>
    <row r="19" spans="3:25" x14ac:dyDescent="0.25">
      <c r="C19" s="14">
        <v>0.43333333333333335</v>
      </c>
      <c r="D19" s="14"/>
      <c r="E19" s="14">
        <v>2.7777777777777779E-3</v>
      </c>
      <c r="F19" s="15"/>
      <c r="G19" s="15"/>
      <c r="H19" s="40"/>
      <c r="I19" s="15"/>
      <c r="J19" s="15"/>
      <c r="K19" s="15"/>
      <c r="L19" s="15"/>
      <c r="M19" s="15"/>
      <c r="N19" s="15"/>
      <c r="O19" s="15"/>
      <c r="P19" s="15">
        <v>1</v>
      </c>
      <c r="Q19" s="53">
        <v>2.5</v>
      </c>
      <c r="S19" s="15"/>
      <c r="T19" t="s">
        <v>77</v>
      </c>
      <c r="W19" t="s">
        <v>75</v>
      </c>
      <c r="X19" t="s">
        <v>78</v>
      </c>
    </row>
    <row r="20" spans="3:25" x14ac:dyDescent="0.25">
      <c r="C20" s="14">
        <v>0.43402777777777773</v>
      </c>
      <c r="D20" s="14"/>
      <c r="E20" s="15"/>
      <c r="F20" s="15" t="s">
        <v>92</v>
      </c>
      <c r="G20" s="15"/>
      <c r="H20" s="40"/>
      <c r="I20" s="15"/>
      <c r="J20" s="15"/>
      <c r="K20" s="15"/>
      <c r="L20" s="15"/>
      <c r="M20" s="15"/>
      <c r="N20" s="15"/>
      <c r="O20" s="15"/>
      <c r="P20" s="15">
        <v>0</v>
      </c>
      <c r="Q20" s="53"/>
      <c r="R20" s="38"/>
      <c r="S20" s="15"/>
      <c r="X20" t="s">
        <v>36</v>
      </c>
    </row>
    <row r="21" spans="3:25" x14ac:dyDescent="0.25">
      <c r="C21" s="14"/>
      <c r="D21" s="14"/>
      <c r="E21" s="15"/>
      <c r="F21" s="41"/>
      <c r="G21" s="15"/>
      <c r="H21" s="40"/>
      <c r="I21" s="15"/>
      <c r="J21" s="15"/>
      <c r="K21" s="15"/>
      <c r="L21" s="15"/>
      <c r="M21" s="15"/>
      <c r="N21" s="15"/>
      <c r="O21" s="15"/>
      <c r="P21" s="15"/>
      <c r="Q21" s="53"/>
      <c r="R21" s="38"/>
      <c r="S21" s="15"/>
    </row>
    <row r="22" spans="3:25" x14ac:dyDescent="0.25">
      <c r="C22" s="14"/>
      <c r="D22" s="14"/>
      <c r="E22" s="15"/>
      <c r="F22" s="15"/>
      <c r="G22" s="15"/>
      <c r="H22" s="40"/>
      <c r="I22" s="15"/>
      <c r="J22" s="15"/>
      <c r="K22" s="15"/>
      <c r="L22" s="15"/>
      <c r="M22" s="15"/>
      <c r="N22" s="15"/>
      <c r="O22" s="15"/>
      <c r="P22" s="15"/>
      <c r="Q22" s="53"/>
      <c r="R22" s="38"/>
      <c r="S22" s="15"/>
      <c r="T22" t="s">
        <v>79</v>
      </c>
      <c r="W22" s="3">
        <v>0.16666666666666666</v>
      </c>
      <c r="X22" t="s">
        <v>65</v>
      </c>
    </row>
    <row r="23" spans="3:25" x14ac:dyDescent="0.25">
      <c r="C23" s="14"/>
      <c r="D23" s="14"/>
      <c r="E23" s="15"/>
      <c r="F23" s="15"/>
      <c r="G23" s="15"/>
      <c r="H23" s="40"/>
      <c r="I23" s="15"/>
      <c r="J23" s="15"/>
      <c r="K23" s="15"/>
      <c r="L23" s="15"/>
      <c r="M23" s="15"/>
      <c r="N23" s="15"/>
      <c r="O23" s="15"/>
      <c r="P23" s="15"/>
      <c r="Q23" s="53"/>
      <c r="R23" s="38"/>
      <c r="S23" s="15"/>
      <c r="W23" s="4">
        <v>4</v>
      </c>
      <c r="X23" t="s">
        <v>81</v>
      </c>
    </row>
    <row r="26" spans="3:25" ht="21" x14ac:dyDescent="0.35">
      <c r="F26" s="20" t="s">
        <v>242</v>
      </c>
    </row>
    <row r="27" spans="3:25" ht="21" x14ac:dyDescent="0.35">
      <c r="C27" s="16" t="s">
        <v>0</v>
      </c>
      <c r="J27" t="s">
        <v>50</v>
      </c>
      <c r="P27" s="1">
        <v>41814</v>
      </c>
      <c r="Y27" s="25" t="s">
        <v>132</v>
      </c>
    </row>
    <row r="28" spans="3:25" ht="21" x14ac:dyDescent="0.35">
      <c r="C28" t="s">
        <v>89</v>
      </c>
      <c r="H28" s="20" t="s">
        <v>107</v>
      </c>
      <c r="P28" t="s">
        <v>18</v>
      </c>
    </row>
    <row r="29" spans="3:25" ht="15.75" x14ac:dyDescent="0.25">
      <c r="C29" s="39"/>
      <c r="D29" s="39"/>
      <c r="E29" s="70" t="s">
        <v>9</v>
      </c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Y29" s="58" t="s">
        <v>237</v>
      </c>
    </row>
    <row r="30" spans="3:25" x14ac:dyDescent="0.25">
      <c r="C30" s="15" t="s">
        <v>1</v>
      </c>
      <c r="D30" s="38" t="s">
        <v>52</v>
      </c>
      <c r="E30" s="70"/>
      <c r="F30" s="45"/>
      <c r="G30" s="15" t="s">
        <v>2</v>
      </c>
      <c r="H30" s="15"/>
      <c r="I30" s="15" t="s">
        <v>4</v>
      </c>
      <c r="J30" s="15"/>
      <c r="K30" s="15" t="s">
        <v>6</v>
      </c>
      <c r="L30" s="15"/>
      <c r="M30" s="15" t="s">
        <v>7</v>
      </c>
      <c r="N30" s="15" t="s">
        <v>7</v>
      </c>
      <c r="O30" s="68" t="s">
        <v>10</v>
      </c>
      <c r="P30" s="15"/>
      <c r="Q30" s="68" t="s">
        <v>22</v>
      </c>
      <c r="R30" s="41" t="s">
        <v>220</v>
      </c>
      <c r="S30" s="41" t="s">
        <v>189</v>
      </c>
      <c r="Y30" t="s">
        <v>238</v>
      </c>
    </row>
    <row r="31" spans="3:25" x14ac:dyDescent="0.25">
      <c r="C31" s="15"/>
      <c r="D31" s="15" t="s">
        <v>53</v>
      </c>
      <c r="E31" s="15"/>
      <c r="F31" s="15"/>
      <c r="G31" s="15"/>
      <c r="H31" s="15"/>
      <c r="I31" s="15"/>
      <c r="J31" s="15"/>
      <c r="K31" s="15"/>
      <c r="L31" s="15"/>
      <c r="M31" s="15" t="s">
        <v>8</v>
      </c>
      <c r="N31" s="15" t="s">
        <v>8</v>
      </c>
      <c r="O31" s="69"/>
      <c r="P31" s="15"/>
      <c r="Q31" s="69"/>
      <c r="R31" s="15" t="s">
        <v>186</v>
      </c>
      <c r="S31" s="15"/>
    </row>
    <row r="32" spans="3:25" x14ac:dyDescent="0.25">
      <c r="C32" s="15"/>
      <c r="D32" s="15"/>
      <c r="E32" s="15"/>
      <c r="F32" s="15" t="s">
        <v>15</v>
      </c>
      <c r="G32" s="15"/>
      <c r="H32" s="15"/>
      <c r="I32" s="15"/>
      <c r="J32" s="15"/>
      <c r="K32" s="15"/>
      <c r="L32" s="15"/>
      <c r="M32" s="15" t="s">
        <v>17</v>
      </c>
      <c r="N32" s="15"/>
      <c r="O32" s="15" t="s">
        <v>12</v>
      </c>
      <c r="P32" s="15"/>
      <c r="Q32" s="15"/>
      <c r="R32" s="15"/>
      <c r="S32" s="15"/>
    </row>
    <row r="33" spans="3:30" x14ac:dyDescent="0.25">
      <c r="P33" s="8" t="s">
        <v>13</v>
      </c>
      <c r="Y33" t="s">
        <v>210</v>
      </c>
    </row>
    <row r="34" spans="3:30" ht="15.75" thickBot="1" x14ac:dyDescent="0.3">
      <c r="C34" s="15" t="s">
        <v>54</v>
      </c>
      <c r="D34" s="15" t="s">
        <v>19</v>
      </c>
      <c r="E34" s="15" t="s">
        <v>19</v>
      </c>
      <c r="F34" s="15"/>
      <c r="G34" s="15" t="s">
        <v>3</v>
      </c>
      <c r="H34" s="40" t="s">
        <v>109</v>
      </c>
      <c r="I34" s="15" t="s">
        <v>5</v>
      </c>
      <c r="J34" s="15" t="s">
        <v>109</v>
      </c>
      <c r="K34" s="15" t="s">
        <v>5</v>
      </c>
      <c r="L34" s="15"/>
      <c r="M34" s="15" t="s">
        <v>5</v>
      </c>
      <c r="N34" s="15" t="s">
        <v>5</v>
      </c>
      <c r="O34" s="15" t="s">
        <v>11</v>
      </c>
      <c r="P34" s="15" t="s">
        <v>14</v>
      </c>
      <c r="Q34" s="15" t="s">
        <v>24</v>
      </c>
      <c r="R34" s="15" t="s">
        <v>11</v>
      </c>
      <c r="S34" s="15" t="s">
        <v>190</v>
      </c>
    </row>
    <row r="35" spans="3:30" x14ac:dyDescent="0.25">
      <c r="AA35" s="30" t="s">
        <v>184</v>
      </c>
      <c r="AB35" s="31"/>
      <c r="AC35" s="32">
        <v>1312</v>
      </c>
      <c r="AD35" s="33" t="s">
        <v>185</v>
      </c>
    </row>
    <row r="36" spans="3:30" ht="15.75" thickBot="1" x14ac:dyDescent="0.3">
      <c r="C36" t="s">
        <v>243</v>
      </c>
      <c r="AA36" s="34"/>
      <c r="AB36" s="35" t="s">
        <v>142</v>
      </c>
      <c r="AC36" s="36">
        <f>0.00408*AC35-1.47424</f>
        <v>3.8787200000000004</v>
      </c>
      <c r="AD36" s="37" t="s">
        <v>11</v>
      </c>
    </row>
    <row r="37" spans="3:30" x14ac:dyDescent="0.25">
      <c r="C37" s="61">
        <v>0.4777777777777778</v>
      </c>
      <c r="D37" s="14">
        <v>0</v>
      </c>
      <c r="E37" s="15"/>
      <c r="F37" s="15" t="s">
        <v>117</v>
      </c>
      <c r="G37" s="15">
        <v>320</v>
      </c>
      <c r="H37" s="15">
        <v>10</v>
      </c>
      <c r="I37" s="15"/>
      <c r="J37" s="15"/>
      <c r="K37" s="15">
        <v>7.9</v>
      </c>
      <c r="L37" s="15"/>
      <c r="M37" s="15">
        <v>3</v>
      </c>
      <c r="N37" s="15">
        <f t="shared" ref="N37:N42" si="1">M37+0.12</f>
        <v>3.12</v>
      </c>
      <c r="O37" s="15">
        <v>4</v>
      </c>
      <c r="P37" s="15">
        <v>0</v>
      </c>
      <c r="Q37" s="53">
        <v>0.2</v>
      </c>
      <c r="R37" s="38"/>
      <c r="S37" s="15"/>
    </row>
    <row r="38" spans="3:30" x14ac:dyDescent="0.25">
      <c r="C38" s="61"/>
      <c r="D38" s="14"/>
      <c r="E38" s="15"/>
      <c r="F38" s="8"/>
      <c r="G38" s="15"/>
      <c r="H38" s="15"/>
      <c r="I38" s="15"/>
      <c r="J38" s="15"/>
      <c r="K38" s="15"/>
      <c r="L38" s="15"/>
      <c r="M38" s="15">
        <v>3</v>
      </c>
      <c r="N38" s="15">
        <f t="shared" si="1"/>
        <v>3.12</v>
      </c>
      <c r="O38" s="15"/>
      <c r="P38" s="15">
        <v>1</v>
      </c>
      <c r="Q38" s="53">
        <v>1</v>
      </c>
      <c r="R38" s="38"/>
      <c r="S38" s="15"/>
    </row>
    <row r="39" spans="3:30" x14ac:dyDescent="0.25">
      <c r="C39" s="61">
        <v>0.48125000000000001</v>
      </c>
      <c r="D39" s="14">
        <v>3.472222222222222E-3</v>
      </c>
      <c r="E39" s="15"/>
      <c r="F39" s="15" t="s">
        <v>244</v>
      </c>
      <c r="G39" s="15"/>
      <c r="H39" s="40"/>
      <c r="I39" s="15"/>
      <c r="J39" s="15"/>
      <c r="K39" s="15"/>
      <c r="L39" s="15"/>
      <c r="M39" s="15">
        <v>3</v>
      </c>
      <c r="N39" s="15">
        <f t="shared" si="1"/>
        <v>3.12</v>
      </c>
      <c r="O39" s="15"/>
      <c r="P39" s="15">
        <v>1</v>
      </c>
      <c r="Q39" s="53">
        <v>1.5</v>
      </c>
      <c r="R39" s="38"/>
      <c r="S39" s="15"/>
    </row>
    <row r="40" spans="3:30" x14ac:dyDescent="0.25">
      <c r="C40" s="61"/>
      <c r="D40" s="14"/>
      <c r="E40" s="15"/>
      <c r="F40" s="15"/>
      <c r="G40" s="15"/>
      <c r="H40" s="40"/>
      <c r="I40" s="15"/>
      <c r="J40" s="15"/>
      <c r="K40" s="15"/>
      <c r="L40" s="15"/>
      <c r="M40" s="15">
        <v>3</v>
      </c>
      <c r="N40" s="15">
        <f t="shared" si="1"/>
        <v>3.12</v>
      </c>
      <c r="O40" s="15"/>
      <c r="P40" s="15">
        <v>1</v>
      </c>
      <c r="Q40" s="53">
        <v>2</v>
      </c>
      <c r="S40" s="15"/>
      <c r="T40" t="s">
        <v>77</v>
      </c>
      <c r="W40" t="s">
        <v>75</v>
      </c>
      <c r="X40" t="s">
        <v>78</v>
      </c>
    </row>
    <row r="41" spans="3:30" x14ac:dyDescent="0.25">
      <c r="C41" s="61">
        <v>0.48402777777777778</v>
      </c>
      <c r="D41" s="14">
        <v>6.2499999999999995E-3</v>
      </c>
      <c r="E41" s="15"/>
      <c r="G41" s="15"/>
      <c r="H41" s="40"/>
      <c r="I41" s="15"/>
      <c r="J41" s="15"/>
      <c r="K41" s="15"/>
      <c r="L41" s="15"/>
      <c r="M41" s="15">
        <v>3</v>
      </c>
      <c r="N41" s="15">
        <f t="shared" si="1"/>
        <v>3.12</v>
      </c>
      <c r="O41" s="15"/>
      <c r="P41" s="15">
        <v>1</v>
      </c>
      <c r="Q41" s="53">
        <v>2.5</v>
      </c>
      <c r="R41" s="38"/>
      <c r="S41" s="15"/>
      <c r="X41" t="s">
        <v>36</v>
      </c>
    </row>
    <row r="42" spans="3:30" x14ac:dyDescent="0.25">
      <c r="C42" s="61">
        <v>0.48541666666666666</v>
      </c>
      <c r="D42" s="14">
        <v>7.6388888888888886E-3</v>
      </c>
      <c r="E42" s="15"/>
      <c r="F42" s="41"/>
      <c r="G42" s="15"/>
      <c r="H42" s="40"/>
      <c r="I42" s="15"/>
      <c r="J42" s="15"/>
      <c r="K42" s="15"/>
      <c r="L42" s="15"/>
      <c r="M42" s="15">
        <v>3</v>
      </c>
      <c r="N42" s="15">
        <f t="shared" si="1"/>
        <v>3.12</v>
      </c>
      <c r="O42" s="15"/>
      <c r="P42" s="15">
        <v>1</v>
      </c>
      <c r="Q42" s="53">
        <v>3</v>
      </c>
      <c r="R42" s="38"/>
      <c r="S42" s="15"/>
    </row>
    <row r="43" spans="3:30" x14ac:dyDescent="0.25">
      <c r="C43" s="14"/>
      <c r="D43" s="14"/>
      <c r="E43" s="15"/>
      <c r="F43" s="15" t="s">
        <v>92</v>
      </c>
      <c r="G43" s="15"/>
      <c r="H43" s="40"/>
      <c r="I43" s="15"/>
      <c r="J43" s="15"/>
      <c r="K43" s="15"/>
      <c r="L43" s="15"/>
      <c r="M43" s="15"/>
      <c r="N43" s="15"/>
      <c r="O43" s="15"/>
      <c r="P43" s="15"/>
      <c r="Q43" s="53"/>
      <c r="R43" s="38"/>
      <c r="S43" s="15"/>
      <c r="T43" t="s">
        <v>79</v>
      </c>
      <c r="W43" s="3"/>
      <c r="X43" t="s">
        <v>65</v>
      </c>
    </row>
    <row r="44" spans="3:30" x14ac:dyDescent="0.25">
      <c r="C44" s="14"/>
      <c r="D44" s="14"/>
      <c r="E44" s="15"/>
      <c r="F44" s="15"/>
      <c r="G44" s="15"/>
      <c r="H44" s="40"/>
      <c r="I44" s="15"/>
      <c r="J44" s="15"/>
      <c r="K44" s="15"/>
      <c r="L44" s="15"/>
      <c r="M44" s="15"/>
      <c r="N44" s="15"/>
      <c r="O44" s="15"/>
      <c r="P44" s="15"/>
      <c r="Q44" s="53"/>
      <c r="R44" s="38"/>
      <c r="S44" s="15"/>
      <c r="W44" s="4"/>
      <c r="X44" t="s">
        <v>81</v>
      </c>
    </row>
    <row r="47" spans="3:30" x14ac:dyDescent="0.25">
      <c r="Y47" s="51" t="s">
        <v>218</v>
      </c>
    </row>
    <row r="71" spans="4:4" x14ac:dyDescent="0.25">
      <c r="D71" t="s">
        <v>245</v>
      </c>
    </row>
  </sheetData>
  <mergeCells count="6">
    <mergeCell ref="E29:E30"/>
    <mergeCell ref="O30:O31"/>
    <mergeCell ref="Q30:Q31"/>
    <mergeCell ref="E8:E9"/>
    <mergeCell ref="O9:O10"/>
    <mergeCell ref="Q9:Q10"/>
  </mergeCells>
  <hyperlinks>
    <hyperlink ref="Y47" r:id="rId1"/>
  </hyperlinks>
  <pageMargins left="0.7" right="0.7" top="0.75" bottom="0.75" header="0.3" footer="0.3"/>
  <pageSetup paperSize="9" scale="37" orientation="landscape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"/>
  <sheetViews>
    <sheetView workbookViewId="0">
      <selection activeCell="E7" sqref="E7"/>
    </sheetView>
  </sheetViews>
  <sheetFormatPr defaultRowHeight="15" x14ac:dyDescent="0.25"/>
  <sheetData>
    <row r="1" spans="1:5" x14ac:dyDescent="0.25">
      <c r="A1" t="s">
        <v>239</v>
      </c>
    </row>
    <row r="3" spans="1:5" x14ac:dyDescent="0.25">
      <c r="E3" t="s">
        <v>240</v>
      </c>
    </row>
    <row r="5" spans="1:5" x14ac:dyDescent="0.25">
      <c r="E5" t="s">
        <v>241</v>
      </c>
    </row>
    <row r="7" spans="1:5" x14ac:dyDescent="0.25">
      <c r="E7" t="s">
        <v>246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Q30"/>
  <sheetViews>
    <sheetView workbookViewId="0">
      <selection activeCell="I33" sqref="I33"/>
    </sheetView>
  </sheetViews>
  <sheetFormatPr defaultRowHeight="15" x14ac:dyDescent="0.25"/>
  <cols>
    <col min="2" max="2" width="9.42578125" bestFit="1" customWidth="1"/>
    <col min="4" max="4" width="12.5703125" customWidth="1"/>
    <col min="6" max="6" width="14" customWidth="1"/>
    <col min="15" max="15" width="12" customWidth="1"/>
  </cols>
  <sheetData>
    <row r="3" spans="2:17" x14ac:dyDescent="0.25">
      <c r="B3" s="1">
        <v>41802</v>
      </c>
    </row>
    <row r="5" spans="2:17" ht="21" x14ac:dyDescent="0.35">
      <c r="C5" s="6" t="s">
        <v>0</v>
      </c>
      <c r="J5" t="s">
        <v>50</v>
      </c>
      <c r="P5" s="1">
        <v>41802</v>
      </c>
    </row>
    <row r="6" spans="2:17" x14ac:dyDescent="0.25">
      <c r="P6" t="s">
        <v>18</v>
      </c>
    </row>
    <row r="8" spans="2:17" x14ac:dyDescent="0.25">
      <c r="C8" s="8" t="s">
        <v>1</v>
      </c>
      <c r="D8" s="8" t="s">
        <v>52</v>
      </c>
      <c r="E8" s="63" t="s">
        <v>9</v>
      </c>
      <c r="F8" s="9"/>
      <c r="G8" s="8" t="s">
        <v>2</v>
      </c>
      <c r="H8" s="8"/>
      <c r="I8" s="8" t="s">
        <v>4</v>
      </c>
      <c r="J8" s="8"/>
      <c r="K8" s="8" t="s">
        <v>6</v>
      </c>
      <c r="L8" s="8"/>
      <c r="M8" s="8" t="s">
        <v>7</v>
      </c>
      <c r="N8" s="8" t="s">
        <v>7</v>
      </c>
      <c r="O8" s="8" t="s">
        <v>10</v>
      </c>
      <c r="P8" s="8"/>
      <c r="Q8" s="8" t="s">
        <v>22</v>
      </c>
    </row>
    <row r="9" spans="2:17" x14ac:dyDescent="0.25">
      <c r="C9" s="8"/>
      <c r="D9" s="8" t="s">
        <v>53</v>
      </c>
      <c r="E9" s="63"/>
      <c r="F9" s="9"/>
      <c r="G9" s="8"/>
      <c r="H9" s="8"/>
      <c r="I9" s="8"/>
      <c r="J9" s="8"/>
      <c r="K9" s="8"/>
      <c r="L9" s="8"/>
      <c r="M9" s="8" t="s">
        <v>8</v>
      </c>
      <c r="N9" s="8" t="s">
        <v>8</v>
      </c>
      <c r="O9" s="8"/>
      <c r="P9" s="8"/>
      <c r="Q9" s="8"/>
    </row>
    <row r="10" spans="2:17" ht="30" x14ac:dyDescent="0.25">
      <c r="C10" s="8"/>
      <c r="D10" s="8"/>
      <c r="E10" s="9"/>
      <c r="F10" s="9" t="s">
        <v>15</v>
      </c>
      <c r="G10" s="8"/>
      <c r="H10" s="8"/>
      <c r="I10" s="8"/>
      <c r="J10" s="8"/>
      <c r="K10" s="8"/>
      <c r="L10" s="8"/>
      <c r="M10" s="8" t="s">
        <v>17</v>
      </c>
      <c r="N10" s="8"/>
      <c r="O10" s="8" t="s">
        <v>12</v>
      </c>
      <c r="P10" s="8"/>
      <c r="Q10" s="8"/>
    </row>
    <row r="11" spans="2:17" x14ac:dyDescent="0.25">
      <c r="P11" t="s">
        <v>13</v>
      </c>
    </row>
    <row r="12" spans="2:17" x14ac:dyDescent="0.25">
      <c r="C12" s="8" t="s">
        <v>54</v>
      </c>
      <c r="D12" s="8" t="s">
        <v>19</v>
      </c>
      <c r="E12" s="8" t="s">
        <v>19</v>
      </c>
      <c r="F12" s="8"/>
      <c r="G12" s="8" t="s">
        <v>3</v>
      </c>
      <c r="H12" s="8"/>
      <c r="I12" s="8" t="s">
        <v>5</v>
      </c>
      <c r="J12" s="8"/>
      <c r="K12" s="8" t="s">
        <v>5</v>
      </c>
      <c r="L12" s="8"/>
      <c r="M12" s="8" t="s">
        <v>5</v>
      </c>
      <c r="N12" s="8"/>
      <c r="O12" s="8" t="s">
        <v>11</v>
      </c>
      <c r="P12" s="8" t="s">
        <v>14</v>
      </c>
      <c r="Q12" s="8" t="s">
        <v>24</v>
      </c>
    </row>
    <row r="15" spans="2:17" x14ac:dyDescent="0.25">
      <c r="C15" s="7">
        <v>0.65</v>
      </c>
      <c r="D15" s="7"/>
      <c r="E15" s="8"/>
      <c r="F15" s="8" t="s">
        <v>16</v>
      </c>
      <c r="G15" s="8">
        <v>187</v>
      </c>
      <c r="H15" s="8"/>
      <c r="I15" s="8">
        <v>3</v>
      </c>
      <c r="J15" s="8"/>
      <c r="K15" s="8">
        <v>4.5</v>
      </c>
      <c r="L15" s="8"/>
      <c r="M15" s="8">
        <v>1</v>
      </c>
      <c r="N15" s="8">
        <f>M15+0.12</f>
        <v>1.1200000000000001</v>
      </c>
      <c r="O15" s="8">
        <v>0</v>
      </c>
      <c r="P15" s="8">
        <v>0</v>
      </c>
      <c r="Q15" s="8">
        <v>0</v>
      </c>
    </row>
    <row r="16" spans="2:17" x14ac:dyDescent="0.25">
      <c r="C16" s="8"/>
      <c r="D16" s="8"/>
      <c r="E16" s="8"/>
      <c r="F16" s="8"/>
      <c r="G16" s="8">
        <v>190</v>
      </c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3:17" x14ac:dyDescent="0.25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3:17" x14ac:dyDescent="0.25">
      <c r="C18" s="7">
        <v>0.65069444444444446</v>
      </c>
      <c r="D18" s="7">
        <v>0</v>
      </c>
      <c r="E18" s="8">
        <v>0</v>
      </c>
      <c r="F18" s="8" t="s">
        <v>48</v>
      </c>
      <c r="G18" s="8"/>
      <c r="H18" s="8"/>
      <c r="I18" s="8">
        <v>3</v>
      </c>
      <c r="J18" s="8"/>
      <c r="K18" s="8">
        <v>4.5</v>
      </c>
      <c r="L18" s="8"/>
      <c r="M18" s="8">
        <v>1</v>
      </c>
      <c r="N18" s="8">
        <f t="shared" ref="N18" si="0">M18+0.12</f>
        <v>1.1200000000000001</v>
      </c>
      <c r="O18" s="8">
        <v>3</v>
      </c>
      <c r="P18" s="8">
        <v>1</v>
      </c>
      <c r="Q18" s="8">
        <v>0</v>
      </c>
    </row>
    <row r="19" spans="3:17" x14ac:dyDescent="0.25">
      <c r="C19" s="8"/>
      <c r="D19" s="8"/>
      <c r="E19" s="7">
        <v>1.4583333333333332E-2</v>
      </c>
      <c r="F19" s="8" t="s">
        <v>49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3:17" x14ac:dyDescent="0.25"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3:17" x14ac:dyDescent="0.25">
      <c r="C21" s="7">
        <v>0.65486111111111112</v>
      </c>
      <c r="D21" s="7">
        <v>0.13749999999999998</v>
      </c>
      <c r="E21" s="7">
        <v>0.12291666666666667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>
        <v>1</v>
      </c>
    </row>
    <row r="22" spans="3:17" x14ac:dyDescent="0.25">
      <c r="C22" s="8"/>
      <c r="D22" s="7">
        <v>0.21041666666666667</v>
      </c>
      <c r="E22" s="7">
        <v>7.2916666666666671E-2</v>
      </c>
      <c r="F22" s="8"/>
      <c r="G22" s="8"/>
      <c r="H22" s="8"/>
      <c r="I22" s="8"/>
      <c r="J22" s="8"/>
      <c r="K22" s="8"/>
      <c r="L22" s="8"/>
      <c r="M22" s="8"/>
      <c r="N22" s="8"/>
      <c r="O22" s="8">
        <v>0</v>
      </c>
      <c r="P22" s="8">
        <v>0</v>
      </c>
      <c r="Q22" s="8">
        <v>1.5</v>
      </c>
    </row>
    <row r="23" spans="3:17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pans="3:17" x14ac:dyDescent="0.25">
      <c r="C24" s="7">
        <v>0.65625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</row>
    <row r="25" spans="3:17" x14ac:dyDescent="0.25">
      <c r="C25" s="7">
        <v>0.65972222222222221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>
        <v>0.2</v>
      </c>
    </row>
    <row r="26" spans="3:17" x14ac:dyDescent="0.25"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  <row r="29" spans="3:17" x14ac:dyDescent="0.25">
      <c r="F29" s="8" t="s">
        <v>55</v>
      </c>
    </row>
    <row r="30" spans="3:17" x14ac:dyDescent="0.25">
      <c r="F30" s="8" t="s">
        <v>51</v>
      </c>
    </row>
  </sheetData>
  <mergeCells count="1">
    <mergeCell ref="E8:E9"/>
  </mergeCells>
  <pageMargins left="0.7" right="0.7" top="0.75" bottom="0.75" header="0.3" footer="0.3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3:K29"/>
  <sheetViews>
    <sheetView workbookViewId="0">
      <selection activeCell="M22" sqref="M22"/>
    </sheetView>
  </sheetViews>
  <sheetFormatPr defaultRowHeight="15" x14ac:dyDescent="0.25"/>
  <sheetData>
    <row r="3" spans="4:9" ht="21" x14ac:dyDescent="0.35">
      <c r="D3" s="6" t="s">
        <v>30</v>
      </c>
    </row>
    <row r="4" spans="4:9" x14ac:dyDescent="0.25">
      <c r="I4">
        <v>3.1415899999999999</v>
      </c>
    </row>
    <row r="5" spans="4:9" x14ac:dyDescent="0.25">
      <c r="D5" t="s">
        <v>31</v>
      </c>
      <c r="E5">
        <v>57</v>
      </c>
      <c r="F5" t="s">
        <v>35</v>
      </c>
      <c r="G5" t="s">
        <v>32</v>
      </c>
    </row>
    <row r="7" spans="4:9" x14ac:dyDescent="0.25">
      <c r="D7" t="s">
        <v>33</v>
      </c>
      <c r="E7">
        <v>90</v>
      </c>
      <c r="F7" t="s">
        <v>35</v>
      </c>
    </row>
    <row r="9" spans="4:9" x14ac:dyDescent="0.25">
      <c r="D9" t="s">
        <v>34</v>
      </c>
      <c r="F9" s="5">
        <f>(E5/2)^2*I4*E7/1000</f>
        <v>229.65808297499999</v>
      </c>
      <c r="G9" t="s">
        <v>36</v>
      </c>
    </row>
    <row r="11" spans="4:9" x14ac:dyDescent="0.25">
      <c r="D11" t="s">
        <v>47</v>
      </c>
    </row>
    <row r="13" spans="4:9" x14ac:dyDescent="0.25">
      <c r="D13" t="s">
        <v>38</v>
      </c>
      <c r="E13">
        <v>85</v>
      </c>
      <c r="F13" t="s">
        <v>35</v>
      </c>
    </row>
    <row r="15" spans="4:9" x14ac:dyDescent="0.25">
      <c r="D15" t="s">
        <v>37</v>
      </c>
      <c r="F15" s="5">
        <f>(E5/2)^2*I4*E13/1000</f>
        <v>216.89930058750002</v>
      </c>
      <c r="G15" t="s">
        <v>36</v>
      </c>
    </row>
    <row r="18" spans="4:11" x14ac:dyDescent="0.25">
      <c r="D18" t="s">
        <v>39</v>
      </c>
      <c r="E18">
        <v>55</v>
      </c>
      <c r="F18" t="s">
        <v>35</v>
      </c>
    </row>
    <row r="20" spans="4:11" x14ac:dyDescent="0.25">
      <c r="D20" t="s">
        <v>40</v>
      </c>
      <c r="F20" s="5">
        <f>(E18/2)^2*I4*E13/1000</f>
        <v>201.94533218749999</v>
      </c>
      <c r="G20" t="s">
        <v>36</v>
      </c>
    </row>
    <row r="22" spans="4:11" x14ac:dyDescent="0.25">
      <c r="D22" t="s">
        <v>41</v>
      </c>
    </row>
    <row r="24" spans="4:11" x14ac:dyDescent="0.25">
      <c r="D24" t="s">
        <v>42</v>
      </c>
      <c r="E24">
        <v>55</v>
      </c>
    </row>
    <row r="25" spans="4:11" x14ac:dyDescent="0.25">
      <c r="D25" t="s">
        <v>43</v>
      </c>
      <c r="E25">
        <v>85</v>
      </c>
    </row>
    <row r="27" spans="4:11" x14ac:dyDescent="0.25">
      <c r="D27" t="s">
        <v>44</v>
      </c>
    </row>
    <row r="29" spans="4:11" x14ac:dyDescent="0.25">
      <c r="E29" t="s">
        <v>45</v>
      </c>
      <c r="J29" s="4">
        <f>(E24/2)^2*I4*1/1000</f>
        <v>2.3758274374999999</v>
      </c>
      <c r="K29" t="s">
        <v>46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5:R27"/>
  <sheetViews>
    <sheetView workbookViewId="0">
      <selection activeCell="Q6" sqref="Q6"/>
    </sheetView>
  </sheetViews>
  <sheetFormatPr defaultRowHeight="15" x14ac:dyDescent="0.25"/>
  <cols>
    <col min="5" max="5" width="13" customWidth="1"/>
    <col min="7" max="7" width="16.28515625" customWidth="1"/>
    <col min="14" max="14" width="10.85546875" customWidth="1"/>
    <col min="16" max="16" width="11.7109375" customWidth="1"/>
    <col min="17" max="17" width="10.42578125" customWidth="1"/>
  </cols>
  <sheetData>
    <row r="5" spans="4:18" ht="21" x14ac:dyDescent="0.35">
      <c r="D5" s="6" t="s">
        <v>0</v>
      </c>
      <c r="K5" t="s">
        <v>50</v>
      </c>
      <c r="Q5" s="1">
        <v>41802</v>
      </c>
    </row>
    <row r="6" spans="4:18" x14ac:dyDescent="0.25">
      <c r="Q6" t="s">
        <v>18</v>
      </c>
    </row>
    <row r="8" spans="4:18" x14ac:dyDescent="0.25">
      <c r="D8" s="8" t="s">
        <v>1</v>
      </c>
      <c r="E8" s="8" t="s">
        <v>52</v>
      </c>
      <c r="F8" s="8" t="s">
        <v>9</v>
      </c>
      <c r="G8" s="8"/>
      <c r="H8" s="8" t="s">
        <v>2</v>
      </c>
      <c r="I8" s="8"/>
      <c r="J8" s="8" t="s">
        <v>4</v>
      </c>
      <c r="K8" s="8"/>
      <c r="L8" s="8" t="s">
        <v>6</v>
      </c>
      <c r="M8" s="8"/>
      <c r="N8" s="8" t="s">
        <v>7</v>
      </c>
      <c r="O8" s="8" t="s">
        <v>7</v>
      </c>
      <c r="P8" s="8" t="s">
        <v>10</v>
      </c>
      <c r="Q8" s="8"/>
      <c r="R8" s="8" t="s">
        <v>22</v>
      </c>
    </row>
    <row r="9" spans="4:18" x14ac:dyDescent="0.25">
      <c r="D9" s="8"/>
      <c r="E9" s="8" t="s">
        <v>53</v>
      </c>
      <c r="F9" s="8"/>
      <c r="G9" s="8"/>
      <c r="H9" s="8"/>
      <c r="I9" s="8"/>
      <c r="J9" s="8"/>
      <c r="K9" s="8"/>
      <c r="L9" s="8"/>
      <c r="M9" s="8"/>
      <c r="N9" s="8" t="s">
        <v>8</v>
      </c>
      <c r="O9" s="8" t="s">
        <v>8</v>
      </c>
      <c r="P9" s="8"/>
      <c r="Q9" s="8"/>
      <c r="R9" s="8"/>
    </row>
    <row r="10" spans="4:18" x14ac:dyDescent="0.25">
      <c r="D10" s="8"/>
      <c r="E10" s="8"/>
      <c r="F10" s="8"/>
      <c r="G10" s="8" t="s">
        <v>15</v>
      </c>
      <c r="H10" s="8"/>
      <c r="I10" s="8"/>
      <c r="J10" s="8"/>
      <c r="K10" s="8"/>
      <c r="L10" s="8"/>
      <c r="M10" s="8"/>
      <c r="N10" s="8" t="s">
        <v>17</v>
      </c>
      <c r="O10" s="8"/>
      <c r="P10" s="8" t="s">
        <v>12</v>
      </c>
      <c r="Q10" s="8"/>
      <c r="R10" s="8"/>
    </row>
    <row r="11" spans="4:18" x14ac:dyDescent="0.25">
      <c r="Q11" t="s">
        <v>13</v>
      </c>
    </row>
    <row r="12" spans="4:18" x14ac:dyDescent="0.25">
      <c r="D12" s="8" t="s">
        <v>54</v>
      </c>
      <c r="E12" s="8" t="s">
        <v>19</v>
      </c>
      <c r="F12" s="8" t="s">
        <v>19</v>
      </c>
      <c r="G12" s="8"/>
      <c r="H12" s="8" t="s">
        <v>3</v>
      </c>
      <c r="I12" s="8"/>
      <c r="J12" s="8" t="s">
        <v>5</v>
      </c>
      <c r="K12" s="8"/>
      <c r="L12" s="8" t="s">
        <v>5</v>
      </c>
      <c r="M12" s="8"/>
      <c r="N12" s="8" t="s">
        <v>5</v>
      </c>
      <c r="O12" s="8"/>
      <c r="P12" s="8" t="s">
        <v>11</v>
      </c>
      <c r="Q12" s="8" t="s">
        <v>14</v>
      </c>
      <c r="R12" s="8" t="s">
        <v>24</v>
      </c>
    </row>
    <row r="15" spans="4:18" x14ac:dyDescent="0.25">
      <c r="D15" s="7">
        <v>0.66527777777777775</v>
      </c>
      <c r="E15" s="8"/>
      <c r="F15" s="8"/>
      <c r="G15" s="8" t="s">
        <v>16</v>
      </c>
      <c r="H15" s="8">
        <v>250</v>
      </c>
      <c r="I15" s="8"/>
      <c r="J15" s="8">
        <v>5.25</v>
      </c>
      <c r="K15" s="8"/>
      <c r="L15" s="8">
        <v>5</v>
      </c>
      <c r="M15" s="8"/>
      <c r="N15" s="8">
        <v>2</v>
      </c>
      <c r="O15" s="8">
        <f>N15+0.12</f>
        <v>2.12</v>
      </c>
      <c r="P15" s="8">
        <v>0</v>
      </c>
      <c r="Q15" s="8">
        <v>0</v>
      </c>
      <c r="R15" s="8">
        <v>0.1</v>
      </c>
    </row>
    <row r="16" spans="4:18" x14ac:dyDescent="0.25">
      <c r="D16" s="7"/>
      <c r="E16" s="8"/>
      <c r="F16" s="8"/>
      <c r="G16" s="8"/>
      <c r="H16" s="8"/>
      <c r="I16" s="8"/>
      <c r="J16" s="8"/>
      <c r="K16" s="8"/>
      <c r="L16" s="8"/>
      <c r="M16" s="8"/>
      <c r="N16" s="8">
        <v>1.9</v>
      </c>
      <c r="O16" s="8">
        <f t="shared" ref="O16:O17" si="0">N16+0.12</f>
        <v>2.02</v>
      </c>
      <c r="P16" s="8"/>
      <c r="Q16" s="8"/>
      <c r="R16" s="8"/>
    </row>
    <row r="17" spans="4:18" x14ac:dyDescent="0.25">
      <c r="D17" s="7">
        <v>0.66597222222222219</v>
      </c>
      <c r="E17" s="8"/>
      <c r="F17" s="8"/>
      <c r="G17" s="8"/>
      <c r="H17" s="8">
        <v>249</v>
      </c>
      <c r="I17" s="8"/>
      <c r="J17" s="8">
        <v>5.25</v>
      </c>
      <c r="K17" s="8"/>
      <c r="L17" s="8">
        <v>4.95</v>
      </c>
      <c r="M17" s="8"/>
      <c r="N17" s="8">
        <v>2</v>
      </c>
      <c r="O17" s="8">
        <f t="shared" si="0"/>
        <v>2.12</v>
      </c>
      <c r="P17" s="8">
        <v>0</v>
      </c>
      <c r="Q17" s="8">
        <v>1</v>
      </c>
      <c r="R17" s="8"/>
    </row>
    <row r="18" spans="4:18" x14ac:dyDescent="0.25"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</row>
    <row r="19" spans="4:18" x14ac:dyDescent="0.25">
      <c r="D19" s="7">
        <v>0.66666666666666663</v>
      </c>
      <c r="E19" s="8"/>
      <c r="F19" s="8">
        <v>0</v>
      </c>
      <c r="G19" s="8" t="s">
        <v>57</v>
      </c>
      <c r="H19" s="8">
        <v>235</v>
      </c>
      <c r="I19" s="8"/>
      <c r="J19" s="8"/>
      <c r="K19" s="8"/>
      <c r="L19" s="8"/>
      <c r="M19" s="8"/>
      <c r="N19" s="8"/>
      <c r="O19" s="8"/>
      <c r="P19" s="8">
        <v>3</v>
      </c>
      <c r="Q19" s="8">
        <v>1</v>
      </c>
      <c r="R19" s="8">
        <v>0.1</v>
      </c>
    </row>
    <row r="20" spans="4:18" x14ac:dyDescent="0.25">
      <c r="D20" s="8"/>
      <c r="E20" s="8"/>
      <c r="F20" s="8">
        <v>14</v>
      </c>
      <c r="G20" s="8" t="s">
        <v>58</v>
      </c>
      <c r="H20" s="8">
        <v>241</v>
      </c>
      <c r="I20" s="8"/>
      <c r="J20" s="8"/>
      <c r="K20" s="8"/>
      <c r="L20" s="8"/>
      <c r="M20" s="8"/>
      <c r="N20" s="8"/>
      <c r="O20" s="8"/>
      <c r="P20" s="8"/>
      <c r="Q20" s="8"/>
      <c r="R20" s="8">
        <v>0.1</v>
      </c>
    </row>
    <row r="21" spans="4:18" x14ac:dyDescent="0.25">
      <c r="D21" s="8"/>
      <c r="E21" s="8"/>
      <c r="F21" s="7">
        <v>4.9999999999999996E-2</v>
      </c>
      <c r="G21" s="8"/>
      <c r="H21" s="8">
        <v>239</v>
      </c>
      <c r="I21" s="8"/>
      <c r="J21" s="8"/>
      <c r="K21" s="8"/>
      <c r="L21" s="8"/>
      <c r="M21" s="8"/>
      <c r="N21" s="8"/>
      <c r="O21" s="8"/>
      <c r="P21" s="8"/>
      <c r="Q21" s="8"/>
      <c r="R21" s="8">
        <v>1</v>
      </c>
    </row>
    <row r="22" spans="4:18" x14ac:dyDescent="0.25">
      <c r="D22" s="7">
        <v>0.66805555555555562</v>
      </c>
      <c r="E22" s="8"/>
      <c r="F22" s="7">
        <v>2.361111111111111E-2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>
        <v>1.5</v>
      </c>
    </row>
    <row r="23" spans="4:18" x14ac:dyDescent="0.25">
      <c r="D23" s="8"/>
      <c r="E23" s="8"/>
      <c r="F23" s="8"/>
      <c r="G23" s="8" t="s">
        <v>59</v>
      </c>
      <c r="H23" s="8"/>
      <c r="I23" s="8"/>
      <c r="J23" s="8"/>
      <c r="K23" s="8"/>
      <c r="L23" s="8"/>
      <c r="M23" s="8"/>
      <c r="N23" s="8"/>
      <c r="O23" s="8"/>
      <c r="P23" s="8">
        <v>0</v>
      </c>
      <c r="Q23" s="8">
        <v>0</v>
      </c>
      <c r="R23" s="8">
        <v>1.5</v>
      </c>
    </row>
    <row r="24" spans="4:18" x14ac:dyDescent="0.25">
      <c r="D24" s="8"/>
      <c r="E24" s="8"/>
      <c r="F24" s="7">
        <v>1.0416666666666666E-2</v>
      </c>
      <c r="G24" s="8" t="s">
        <v>61</v>
      </c>
      <c r="H24" s="8">
        <v>0</v>
      </c>
      <c r="I24" s="8"/>
      <c r="J24" s="8"/>
      <c r="K24" s="8"/>
      <c r="L24" s="8"/>
      <c r="M24" s="8"/>
      <c r="N24" s="8"/>
      <c r="O24" s="8"/>
      <c r="P24" s="8">
        <v>0</v>
      </c>
      <c r="Q24" s="8">
        <v>0</v>
      </c>
      <c r="R24" s="8"/>
    </row>
    <row r="25" spans="4:18" x14ac:dyDescent="0.25">
      <c r="D25" s="8"/>
      <c r="E25" s="8"/>
      <c r="F25" s="7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 spans="4:18" x14ac:dyDescent="0.25">
      <c r="D26" s="7">
        <v>0.67152777777777783</v>
      </c>
      <c r="E26" s="8"/>
      <c r="F26" s="8"/>
      <c r="G26" s="8" t="s">
        <v>60</v>
      </c>
      <c r="H26" s="8"/>
      <c r="I26" s="8"/>
      <c r="J26" s="8"/>
      <c r="K26" s="8"/>
      <c r="L26" s="8"/>
      <c r="M26" s="8"/>
      <c r="N26" s="8"/>
      <c r="O26" s="8"/>
      <c r="P26" s="8"/>
      <c r="Q26" s="8"/>
      <c r="R26" s="8">
        <v>1.5</v>
      </c>
    </row>
    <row r="27" spans="4:18" x14ac:dyDescent="0.25">
      <c r="D27" s="7">
        <v>0.67569444444444438</v>
      </c>
      <c r="E27" s="8"/>
      <c r="F27" s="8"/>
      <c r="G27" s="8" t="s">
        <v>62</v>
      </c>
      <c r="H27" s="8"/>
      <c r="I27" s="8"/>
      <c r="J27" s="8"/>
      <c r="K27" s="8"/>
      <c r="L27" s="8"/>
      <c r="M27" s="8"/>
      <c r="N27" s="8"/>
      <c r="O27" s="8"/>
      <c r="P27" s="8"/>
      <c r="Q27" s="8"/>
      <c r="R27" s="8">
        <v>0.15</v>
      </c>
    </row>
  </sheetData>
  <pageMargins left="0.7" right="0.7" top="0.75" bottom="0.75" header="0.3" footer="0.3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J83"/>
  <sheetViews>
    <sheetView topLeftCell="A40" workbookViewId="0">
      <selection activeCell="AD33" sqref="AD33"/>
    </sheetView>
  </sheetViews>
  <sheetFormatPr defaultRowHeight="15" x14ac:dyDescent="0.25"/>
  <cols>
    <col min="2" max="2" width="9.42578125" bestFit="1" customWidth="1"/>
    <col min="4" max="4" width="12" customWidth="1"/>
    <col min="6" max="6" width="7.5703125" customWidth="1"/>
    <col min="7" max="8" width="10.42578125" customWidth="1"/>
    <col min="10" max="10" width="12.140625" customWidth="1"/>
    <col min="11" max="14" width="12.42578125" customWidth="1"/>
    <col min="15" max="15" width="14.7109375" customWidth="1"/>
    <col min="16" max="16" width="11.85546875" customWidth="1"/>
    <col min="17" max="17" width="13.42578125" customWidth="1"/>
    <col min="18" max="18" width="17.42578125" customWidth="1"/>
    <col min="21" max="21" width="15.42578125" customWidth="1"/>
    <col min="29" max="29" width="11.85546875" customWidth="1"/>
    <col min="30" max="30" width="11.42578125" customWidth="1"/>
  </cols>
  <sheetData>
    <row r="3" spans="1:36" ht="23.25" x14ac:dyDescent="0.35">
      <c r="H3" s="13" t="s">
        <v>207</v>
      </c>
      <c r="I3" s="13"/>
      <c r="O3" t="s">
        <v>18</v>
      </c>
    </row>
    <row r="5" spans="1:36" ht="23.25" x14ac:dyDescent="0.35">
      <c r="A5" s="13" t="s">
        <v>56</v>
      </c>
      <c r="B5" s="13"/>
    </row>
    <row r="7" spans="1:36" x14ac:dyDescent="0.25">
      <c r="B7" t="s">
        <v>203</v>
      </c>
      <c r="D7" t="s">
        <v>163</v>
      </c>
      <c r="E7" s="8" t="s">
        <v>63</v>
      </c>
      <c r="F7" s="64" t="s">
        <v>71</v>
      </c>
      <c r="G7" s="8" t="s">
        <v>64</v>
      </c>
      <c r="H7" s="8" t="s">
        <v>73</v>
      </c>
      <c r="I7" s="8" t="s">
        <v>69</v>
      </c>
      <c r="J7" s="63" t="s">
        <v>66</v>
      </c>
      <c r="K7" s="8" t="s">
        <v>22</v>
      </c>
      <c r="L7" s="8" t="s">
        <v>67</v>
      </c>
      <c r="M7" s="8" t="s">
        <v>160</v>
      </c>
      <c r="N7" s="8"/>
      <c r="O7" s="8" t="s">
        <v>70</v>
      </c>
      <c r="P7" s="22" t="s">
        <v>112</v>
      </c>
      <c r="Q7" s="22" t="s">
        <v>114</v>
      </c>
      <c r="R7" s="8" t="s">
        <v>130</v>
      </c>
      <c r="W7" t="s">
        <v>151</v>
      </c>
      <c r="AA7" t="s">
        <v>167</v>
      </c>
      <c r="AF7" t="s">
        <v>208</v>
      </c>
    </row>
    <row r="8" spans="1:36" x14ac:dyDescent="0.25">
      <c r="D8" t="s">
        <v>164</v>
      </c>
      <c r="E8" s="8"/>
      <c r="F8" s="65"/>
      <c r="G8" s="8" t="s">
        <v>72</v>
      </c>
      <c r="H8" s="8" t="s">
        <v>74</v>
      </c>
      <c r="I8" s="8"/>
      <c r="J8" s="63"/>
      <c r="K8" s="8"/>
      <c r="L8" s="8"/>
      <c r="M8" s="8"/>
      <c r="N8" s="8"/>
      <c r="O8" s="8"/>
      <c r="P8" s="8" t="s">
        <v>113</v>
      </c>
      <c r="Q8" s="8"/>
      <c r="R8" s="8"/>
      <c r="AF8" t="s">
        <v>175</v>
      </c>
    </row>
    <row r="9" spans="1:36" x14ac:dyDescent="0.25">
      <c r="F9" s="66"/>
      <c r="H9" t="s">
        <v>209</v>
      </c>
      <c r="J9" s="2" t="s">
        <v>82</v>
      </c>
      <c r="U9" s="8"/>
      <c r="V9" s="8"/>
      <c r="W9" s="8" t="s">
        <v>152</v>
      </c>
      <c r="X9" s="8" t="s">
        <v>153</v>
      </c>
      <c r="Y9" s="8" t="s">
        <v>154</v>
      </c>
      <c r="Z9" s="8"/>
      <c r="AA9" s="8" t="s">
        <v>155</v>
      </c>
      <c r="AB9" s="8"/>
      <c r="AC9" s="8" t="s">
        <v>156</v>
      </c>
      <c r="AG9" t="s">
        <v>173</v>
      </c>
      <c r="AI9" t="s">
        <v>174</v>
      </c>
      <c r="AJ9" t="s">
        <v>176</v>
      </c>
    </row>
    <row r="10" spans="1:36" x14ac:dyDescent="0.25">
      <c r="J10" s="2">
        <v>2.38</v>
      </c>
      <c r="U10" s="8"/>
      <c r="V10" s="8"/>
      <c r="W10" s="8" t="s">
        <v>5</v>
      </c>
      <c r="X10" s="8"/>
      <c r="Y10" s="8" t="s">
        <v>3</v>
      </c>
      <c r="Z10" s="8"/>
      <c r="AA10" s="8" t="s">
        <v>158</v>
      </c>
      <c r="AB10" s="8" t="s">
        <v>158</v>
      </c>
      <c r="AC10" s="8" t="s">
        <v>159</v>
      </c>
      <c r="AG10" t="s">
        <v>5</v>
      </c>
      <c r="AI10" t="s">
        <v>3</v>
      </c>
    </row>
    <row r="11" spans="1:36" x14ac:dyDescent="0.25">
      <c r="B11" s="8"/>
      <c r="C11" s="8"/>
      <c r="D11" s="8"/>
      <c r="E11" s="8" t="s">
        <v>5</v>
      </c>
      <c r="F11" s="8" t="s">
        <v>11</v>
      </c>
      <c r="G11" s="8" t="s">
        <v>65</v>
      </c>
      <c r="H11" s="8" t="s">
        <v>3</v>
      </c>
      <c r="I11" s="8" t="s">
        <v>36</v>
      </c>
      <c r="J11" s="8" t="s">
        <v>36</v>
      </c>
      <c r="K11" s="8" t="s">
        <v>24</v>
      </c>
      <c r="L11" s="8" t="s">
        <v>68</v>
      </c>
      <c r="M11" s="8" t="s">
        <v>158</v>
      </c>
      <c r="N11" s="8" t="s">
        <v>158</v>
      </c>
      <c r="O11" s="8"/>
      <c r="P11" s="8"/>
      <c r="Q11" s="8"/>
      <c r="R11" s="8" t="s">
        <v>131</v>
      </c>
      <c r="U11" s="8" t="s">
        <v>157</v>
      </c>
      <c r="V11" s="8">
        <v>3</v>
      </c>
      <c r="W11" s="8"/>
      <c r="X11" s="8"/>
      <c r="Y11" s="8"/>
      <c r="Z11" s="8"/>
      <c r="AA11" s="8" t="s">
        <v>161</v>
      </c>
      <c r="AB11" s="8" t="s">
        <v>162</v>
      </c>
      <c r="AC11" s="8"/>
    </row>
    <row r="12" spans="1:36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 t="s">
        <v>161</v>
      </c>
      <c r="N12" s="8" t="s">
        <v>162</v>
      </c>
      <c r="O12" s="8"/>
      <c r="P12" s="8"/>
      <c r="Q12" s="8"/>
      <c r="U12" s="8" t="s">
        <v>70</v>
      </c>
      <c r="V12" s="8">
        <v>720</v>
      </c>
      <c r="W12" s="8">
        <v>4</v>
      </c>
      <c r="X12" s="8">
        <v>9</v>
      </c>
      <c r="Y12" s="12">
        <v>270</v>
      </c>
      <c r="Z12" s="8"/>
      <c r="AA12" s="8">
        <f>(Y12*V12)/1000</f>
        <v>194.4</v>
      </c>
      <c r="AB12" s="8">
        <f>AA12/9</f>
        <v>21.6</v>
      </c>
      <c r="AC12" s="8">
        <f>Y12*0.03</f>
        <v>8.1</v>
      </c>
      <c r="AG12" s="8">
        <v>0</v>
      </c>
      <c r="AH12" s="8"/>
      <c r="AI12" s="8">
        <v>0</v>
      </c>
      <c r="AJ12" s="8">
        <v>0</v>
      </c>
    </row>
    <row r="13" spans="1:36" x14ac:dyDescent="0.25">
      <c r="B13" s="8"/>
      <c r="C13" s="8"/>
      <c r="D13" s="8" t="s">
        <v>165</v>
      </c>
      <c r="E13" s="8">
        <v>1.1200000000000001</v>
      </c>
      <c r="F13" s="8">
        <v>3</v>
      </c>
      <c r="G13" s="8">
        <v>4.7</v>
      </c>
      <c r="H13" s="8">
        <v>188.5</v>
      </c>
      <c r="I13" s="11">
        <f>H13*G13</f>
        <v>885.95</v>
      </c>
      <c r="J13" s="8" t="s">
        <v>75</v>
      </c>
      <c r="K13" s="8">
        <v>1.5</v>
      </c>
      <c r="L13" s="10">
        <f>6.45*17*K13</f>
        <v>164.47500000000002</v>
      </c>
      <c r="M13" s="12">
        <f>L13/G13</f>
        <v>34.994680851063833</v>
      </c>
      <c r="N13" s="12">
        <f>M13/9</f>
        <v>3.8882978723404258</v>
      </c>
      <c r="O13" s="10">
        <f>L13/(I13/1000)</f>
        <v>185.64817427620071</v>
      </c>
      <c r="P13" s="8">
        <v>0</v>
      </c>
      <c r="Q13" s="8"/>
      <c r="R13" s="8"/>
      <c r="U13" s="8"/>
      <c r="V13" s="8"/>
      <c r="W13" s="8"/>
      <c r="X13" s="8">
        <v>1</v>
      </c>
      <c r="Y13" s="12">
        <f>Y12/X12</f>
        <v>30</v>
      </c>
      <c r="Z13" s="8"/>
      <c r="AA13" s="8">
        <f t="shared" ref="AA13:AA15" si="0">(Y13*V13)/1000</f>
        <v>0</v>
      </c>
      <c r="AB13" s="8">
        <f t="shared" ref="AB13:AB16" si="1">AA13/9</f>
        <v>0</v>
      </c>
      <c r="AC13" s="8">
        <f t="shared" ref="AC13:AC15" si="2">Y13*0.03</f>
        <v>0.89999999999999991</v>
      </c>
      <c r="AG13" s="8">
        <v>0.5</v>
      </c>
      <c r="AH13" s="8"/>
      <c r="AI13" s="8">
        <v>11.4</v>
      </c>
      <c r="AJ13" s="8">
        <v>102.60000000000001</v>
      </c>
    </row>
    <row r="14" spans="1:36" x14ac:dyDescent="0.25">
      <c r="B14" s="8"/>
      <c r="C14" s="8"/>
      <c r="D14" s="8" t="s">
        <v>165</v>
      </c>
      <c r="E14" s="8">
        <v>2.12</v>
      </c>
      <c r="F14" s="8">
        <v>3</v>
      </c>
      <c r="G14" s="8">
        <v>1.75</v>
      </c>
      <c r="H14" s="8">
        <v>240</v>
      </c>
      <c r="I14" s="11">
        <f>H14*G14</f>
        <v>420</v>
      </c>
      <c r="J14" s="8" t="s">
        <v>75</v>
      </c>
      <c r="K14" s="8">
        <v>1.4</v>
      </c>
      <c r="L14" s="10">
        <f>6.45*17*K14</f>
        <v>153.51</v>
      </c>
      <c r="M14" s="12">
        <f t="shared" ref="M14:M23" si="3">L14/G14</f>
        <v>87.72</v>
      </c>
      <c r="N14" s="12">
        <f t="shared" ref="N14:N23" si="4">M14/9</f>
        <v>9.7466666666666661</v>
      </c>
      <c r="O14" s="10">
        <f>L14/(I14/1000)</f>
        <v>365.5</v>
      </c>
      <c r="P14" s="8">
        <v>0</v>
      </c>
      <c r="Q14" s="8"/>
      <c r="R14" s="8"/>
      <c r="U14" s="8"/>
      <c r="V14" s="8"/>
      <c r="W14" s="8"/>
      <c r="X14" s="8"/>
      <c r="Y14" s="12"/>
      <c r="Z14" s="8"/>
      <c r="AA14" s="8">
        <f t="shared" si="0"/>
        <v>0</v>
      </c>
      <c r="AB14" s="8">
        <f t="shared" si="1"/>
        <v>0</v>
      </c>
      <c r="AC14" s="8">
        <f t="shared" si="2"/>
        <v>0</v>
      </c>
      <c r="AG14" s="8">
        <v>1</v>
      </c>
      <c r="AH14" s="8"/>
      <c r="AI14" s="8">
        <v>16.2</v>
      </c>
      <c r="AJ14" s="8">
        <v>145.79999999999998</v>
      </c>
    </row>
    <row r="15" spans="1:36" x14ac:dyDescent="0.25">
      <c r="B15" s="8"/>
      <c r="C15" s="8"/>
      <c r="D15" s="8" t="s">
        <v>165</v>
      </c>
      <c r="E15" s="8">
        <v>3.12</v>
      </c>
      <c r="F15" s="8">
        <v>3</v>
      </c>
      <c r="G15" s="8">
        <v>2.02</v>
      </c>
      <c r="H15" s="8">
        <v>310</v>
      </c>
      <c r="I15" s="11">
        <f>H15*G15</f>
        <v>626.20000000000005</v>
      </c>
      <c r="J15" s="12">
        <f>J10*4.2</f>
        <v>9.9960000000000004</v>
      </c>
      <c r="K15" s="8">
        <v>1.4</v>
      </c>
      <c r="L15" s="10">
        <f>6.45*17*K15</f>
        <v>153.51</v>
      </c>
      <c r="M15" s="12">
        <f t="shared" si="3"/>
        <v>75.995049504950487</v>
      </c>
      <c r="N15" s="12">
        <f t="shared" si="4"/>
        <v>8.4438943894389435</v>
      </c>
      <c r="O15" s="10">
        <f>L15/(I15/1000)</f>
        <v>245.14532098371123</v>
      </c>
      <c r="P15" s="8">
        <v>0</v>
      </c>
      <c r="Q15" s="8"/>
      <c r="R15" s="8"/>
      <c r="U15" s="8"/>
      <c r="V15" s="8">
        <v>810</v>
      </c>
      <c r="W15" s="8">
        <v>6</v>
      </c>
      <c r="X15" s="8">
        <v>9</v>
      </c>
      <c r="Y15" s="12">
        <v>340</v>
      </c>
      <c r="Z15" s="8"/>
      <c r="AA15" s="8">
        <f t="shared" si="0"/>
        <v>275.39999999999998</v>
      </c>
      <c r="AB15" s="8">
        <f t="shared" si="1"/>
        <v>30.599999999999998</v>
      </c>
      <c r="AC15" s="8">
        <f t="shared" si="2"/>
        <v>10.199999999999999</v>
      </c>
      <c r="AG15" s="8">
        <v>2</v>
      </c>
      <c r="AH15" s="8"/>
      <c r="AI15" s="8">
        <v>22.9</v>
      </c>
      <c r="AJ15" s="8">
        <v>206.1</v>
      </c>
    </row>
    <row r="16" spans="1:36" x14ac:dyDescent="0.25">
      <c r="B16" s="8"/>
      <c r="C16" s="8" t="s">
        <v>104</v>
      </c>
      <c r="D16" s="8" t="s">
        <v>165</v>
      </c>
      <c r="E16" s="8">
        <v>3.92</v>
      </c>
      <c r="F16" s="8">
        <v>3</v>
      </c>
      <c r="G16" s="8"/>
      <c r="H16" s="8">
        <v>445</v>
      </c>
      <c r="I16" s="11">
        <f t="shared" ref="I16:I23" si="5">H16*G16</f>
        <v>0</v>
      </c>
      <c r="J16" s="12"/>
      <c r="K16" s="8">
        <v>0</v>
      </c>
      <c r="L16" s="10" t="s">
        <v>105</v>
      </c>
      <c r="M16" s="12"/>
      <c r="N16" s="12"/>
      <c r="O16" s="10"/>
      <c r="P16" s="8">
        <v>0</v>
      </c>
      <c r="Q16" s="8"/>
      <c r="R16" s="8"/>
      <c r="U16" s="8"/>
      <c r="V16" s="8"/>
      <c r="W16" s="8"/>
      <c r="X16" s="8">
        <v>1</v>
      </c>
      <c r="Y16" s="12">
        <f>Y15/X15</f>
        <v>37.777777777777779</v>
      </c>
      <c r="Z16" s="8"/>
      <c r="AA16" s="8"/>
      <c r="AB16" s="8">
        <f t="shared" si="1"/>
        <v>0</v>
      </c>
      <c r="AC16" s="8"/>
      <c r="AG16" s="8">
        <v>3</v>
      </c>
      <c r="AH16" s="8"/>
      <c r="AI16" s="8">
        <v>28</v>
      </c>
      <c r="AJ16" s="8">
        <v>252</v>
      </c>
    </row>
    <row r="17" spans="2:36" x14ac:dyDescent="0.25">
      <c r="B17" s="8"/>
      <c r="C17" s="8" t="s">
        <v>103</v>
      </c>
      <c r="D17" s="8" t="s">
        <v>165</v>
      </c>
      <c r="E17" s="8">
        <v>4.0199999999999996</v>
      </c>
      <c r="F17" s="8">
        <v>3</v>
      </c>
      <c r="G17" s="8">
        <v>4.37</v>
      </c>
      <c r="H17" s="8">
        <v>370</v>
      </c>
      <c r="I17" s="11">
        <f t="shared" si="5"/>
        <v>1616.9</v>
      </c>
      <c r="J17" s="12"/>
      <c r="K17" s="8">
        <v>1.5</v>
      </c>
      <c r="L17" s="10">
        <f t="shared" ref="L17:L23" si="6">6.45*17*K17</f>
        <v>164.47500000000002</v>
      </c>
      <c r="M17" s="12">
        <f t="shared" si="3"/>
        <v>37.637299771167051</v>
      </c>
      <c r="N17" s="12">
        <f t="shared" si="4"/>
        <v>4.1819221967963394</v>
      </c>
      <c r="O17" s="10">
        <f t="shared" ref="O17:O20" si="7">L17/(I17/1000)</f>
        <v>101.722431813965</v>
      </c>
      <c r="P17" s="8">
        <v>0</v>
      </c>
      <c r="Q17" s="8"/>
      <c r="R17" s="8"/>
      <c r="AG17" s="28">
        <v>4</v>
      </c>
      <c r="AH17" s="8"/>
      <c r="AI17" s="28">
        <v>32.299999999999997</v>
      </c>
      <c r="AJ17" s="28">
        <v>290.7</v>
      </c>
    </row>
    <row r="18" spans="2:36" x14ac:dyDescent="0.25">
      <c r="B18" s="8"/>
      <c r="C18" s="8" t="s">
        <v>111</v>
      </c>
      <c r="D18" s="8" t="s">
        <v>165</v>
      </c>
      <c r="E18" s="8">
        <v>4</v>
      </c>
      <c r="F18" s="8">
        <v>3</v>
      </c>
      <c r="G18" s="8">
        <v>5.92</v>
      </c>
      <c r="H18" s="8">
        <v>370</v>
      </c>
      <c r="I18" s="11">
        <f t="shared" si="5"/>
        <v>2190.4</v>
      </c>
      <c r="J18" s="12"/>
      <c r="K18" s="8">
        <v>1.5</v>
      </c>
      <c r="L18" s="10">
        <f t="shared" si="6"/>
        <v>164.47500000000002</v>
      </c>
      <c r="M18" s="12">
        <f t="shared" si="3"/>
        <v>27.782939189189193</v>
      </c>
      <c r="N18" s="12">
        <f t="shared" si="4"/>
        <v>3.0869932432432439</v>
      </c>
      <c r="O18" s="10">
        <f t="shared" si="7"/>
        <v>75.08902483564647</v>
      </c>
      <c r="P18" s="8">
        <v>1</v>
      </c>
      <c r="Q18" s="8"/>
      <c r="R18" s="8"/>
      <c r="V18" s="27"/>
      <c r="X18" s="27"/>
      <c r="Y18" s="27"/>
      <c r="AG18" s="8">
        <v>5</v>
      </c>
      <c r="AH18" s="8"/>
      <c r="AI18" s="8">
        <v>36.1</v>
      </c>
      <c r="AJ18" s="8">
        <v>324.90000000000003</v>
      </c>
    </row>
    <row r="19" spans="2:36" x14ac:dyDescent="0.25">
      <c r="B19" s="8"/>
      <c r="C19" s="8" t="s">
        <v>126</v>
      </c>
      <c r="D19" s="8" t="s">
        <v>165</v>
      </c>
      <c r="E19" s="8">
        <v>6.12</v>
      </c>
      <c r="F19" s="8">
        <v>3</v>
      </c>
      <c r="G19" s="8">
        <v>2.52</v>
      </c>
      <c r="H19" s="8">
        <v>425</v>
      </c>
      <c r="I19" s="11">
        <f t="shared" si="5"/>
        <v>1071</v>
      </c>
      <c r="J19" s="12">
        <v>26.66</v>
      </c>
      <c r="K19" s="8">
        <v>1.5</v>
      </c>
      <c r="L19" s="10">
        <f t="shared" si="6"/>
        <v>164.47500000000002</v>
      </c>
      <c r="M19" s="12">
        <f t="shared" si="3"/>
        <v>65.267857142857153</v>
      </c>
      <c r="N19" s="12">
        <f t="shared" si="4"/>
        <v>7.2519841269841283</v>
      </c>
      <c r="O19" s="10">
        <f t="shared" si="7"/>
        <v>153.57142857142861</v>
      </c>
      <c r="P19" s="8">
        <v>0</v>
      </c>
      <c r="Q19" s="8"/>
      <c r="R19" s="8"/>
      <c r="V19" s="27"/>
      <c r="X19" s="27"/>
      <c r="Z19" s="27" t="s">
        <v>166</v>
      </c>
      <c r="AA19" t="s">
        <v>162</v>
      </c>
      <c r="AG19" s="29">
        <v>6</v>
      </c>
      <c r="AH19" s="8"/>
      <c r="AI19" s="29">
        <v>39.6</v>
      </c>
      <c r="AJ19" s="29">
        <v>356.40000000000003</v>
      </c>
    </row>
    <row r="20" spans="2:36" x14ac:dyDescent="0.25">
      <c r="B20" s="8"/>
      <c r="C20" s="8" t="s">
        <v>127</v>
      </c>
      <c r="D20" s="8" t="s">
        <v>165</v>
      </c>
      <c r="E20" s="8">
        <v>3.02</v>
      </c>
      <c r="F20" s="8">
        <v>3</v>
      </c>
      <c r="G20" s="8">
        <v>5.6</v>
      </c>
      <c r="H20" s="8">
        <v>320</v>
      </c>
      <c r="I20" s="11">
        <f t="shared" si="5"/>
        <v>1792</v>
      </c>
      <c r="J20" s="12">
        <v>31.42</v>
      </c>
      <c r="K20" s="8">
        <v>1.5</v>
      </c>
      <c r="L20" s="10">
        <f t="shared" si="6"/>
        <v>164.47500000000002</v>
      </c>
      <c r="M20" s="12">
        <f>L20/G20</f>
        <v>29.370535714285719</v>
      </c>
      <c r="N20" s="12">
        <f t="shared" si="4"/>
        <v>3.2633928571428577</v>
      </c>
      <c r="O20" s="10">
        <f t="shared" si="7"/>
        <v>91.782924107142861</v>
      </c>
      <c r="P20" s="8">
        <v>1</v>
      </c>
      <c r="Q20" s="8"/>
      <c r="R20" s="8">
        <v>1</v>
      </c>
      <c r="V20" s="27"/>
      <c r="W20">
        <v>0</v>
      </c>
      <c r="X20" s="27">
        <v>0</v>
      </c>
      <c r="Y20">
        <v>0</v>
      </c>
      <c r="Z20" s="27">
        <v>0</v>
      </c>
      <c r="AA20">
        <f>Z20/9</f>
        <v>0</v>
      </c>
      <c r="AG20" s="8">
        <v>7</v>
      </c>
      <c r="AH20" s="8"/>
      <c r="AI20" s="8">
        <v>42.8</v>
      </c>
      <c r="AJ20" s="8">
        <v>385.2</v>
      </c>
    </row>
    <row r="21" spans="2:36" x14ac:dyDescent="0.25">
      <c r="B21" s="47">
        <v>41813</v>
      </c>
      <c r="C21" s="8" t="s">
        <v>204</v>
      </c>
      <c r="D21" s="8" t="s">
        <v>193</v>
      </c>
      <c r="E21" s="8">
        <v>3.12</v>
      </c>
      <c r="F21" s="8">
        <v>2</v>
      </c>
      <c r="G21" s="8">
        <v>3.05</v>
      </c>
      <c r="H21" s="8">
        <v>356</v>
      </c>
      <c r="I21" s="11">
        <f t="shared" si="5"/>
        <v>1085.8</v>
      </c>
      <c r="J21" s="12" t="s">
        <v>75</v>
      </c>
      <c r="K21" s="8">
        <v>2</v>
      </c>
      <c r="L21" s="10">
        <f>6.45*17*K21</f>
        <v>219.3</v>
      </c>
      <c r="M21" s="12">
        <f t="shared" si="3"/>
        <v>71.901639344262307</v>
      </c>
      <c r="N21" s="12">
        <f t="shared" si="4"/>
        <v>7.9890710382513674</v>
      </c>
      <c r="O21" s="10">
        <f>L21/(I21/1000)</f>
        <v>201.97089703444468</v>
      </c>
      <c r="P21" s="8">
        <v>0</v>
      </c>
      <c r="Q21" s="8"/>
      <c r="R21" s="8">
        <v>1</v>
      </c>
      <c r="W21">
        <v>4</v>
      </c>
      <c r="X21">
        <v>270</v>
      </c>
      <c r="Y21">
        <v>720</v>
      </c>
      <c r="Z21">
        <v>194.4</v>
      </c>
      <c r="AA21">
        <f t="shared" ref="AA21:AA22" si="8">Z21/9</f>
        <v>21.6</v>
      </c>
      <c r="AG21" s="8">
        <v>8</v>
      </c>
      <c r="AH21" s="8"/>
      <c r="AI21" s="8">
        <v>45.7</v>
      </c>
      <c r="AJ21" s="8">
        <v>411.3</v>
      </c>
    </row>
    <row r="22" spans="2:36" x14ac:dyDescent="0.25">
      <c r="B22" s="47">
        <v>41813</v>
      </c>
      <c r="C22" s="8" t="s">
        <v>205</v>
      </c>
      <c r="D22" s="8" t="s">
        <v>193</v>
      </c>
      <c r="E22" s="8">
        <v>3.12</v>
      </c>
      <c r="F22" s="8">
        <v>6</v>
      </c>
      <c r="G22" s="8">
        <v>2.75</v>
      </c>
      <c r="H22" s="8">
        <v>356</v>
      </c>
      <c r="I22" s="11">
        <f t="shared" si="5"/>
        <v>979</v>
      </c>
      <c r="J22" s="12" t="s">
        <v>75</v>
      </c>
      <c r="K22" s="8">
        <v>2</v>
      </c>
      <c r="L22" s="10">
        <f t="shared" si="6"/>
        <v>219.3</v>
      </c>
      <c r="M22" s="12">
        <f t="shared" si="3"/>
        <v>79.74545454545455</v>
      </c>
      <c r="N22" s="12">
        <f t="shared" si="4"/>
        <v>8.8606060606060613</v>
      </c>
      <c r="O22" s="10">
        <f>L22/(I22/1000)</f>
        <v>224.00408580183861</v>
      </c>
      <c r="P22" s="8">
        <v>0</v>
      </c>
      <c r="Q22" s="8"/>
      <c r="R22" s="8">
        <v>1</v>
      </c>
      <c r="W22">
        <v>6</v>
      </c>
      <c r="X22">
        <v>340</v>
      </c>
      <c r="Y22">
        <v>810</v>
      </c>
      <c r="Z22">
        <v>275.39999999999998</v>
      </c>
      <c r="AA22">
        <f t="shared" si="8"/>
        <v>30.599999999999998</v>
      </c>
      <c r="AG22" s="8">
        <v>9</v>
      </c>
      <c r="AH22" s="8"/>
      <c r="AI22" s="8">
        <v>48.5</v>
      </c>
      <c r="AJ22" s="8">
        <v>436.5</v>
      </c>
    </row>
    <row r="23" spans="2:36" x14ac:dyDescent="0.25">
      <c r="B23" s="47">
        <v>41813</v>
      </c>
      <c r="C23" s="8" t="s">
        <v>206</v>
      </c>
      <c r="D23" s="8" t="s">
        <v>193</v>
      </c>
      <c r="E23" s="8">
        <v>3.12</v>
      </c>
      <c r="F23" s="8">
        <v>4.5</v>
      </c>
      <c r="G23" s="8">
        <v>2.33</v>
      </c>
      <c r="H23" s="8">
        <v>356</v>
      </c>
      <c r="I23" s="11">
        <f t="shared" si="5"/>
        <v>829.48</v>
      </c>
      <c r="J23" s="12" t="s">
        <v>75</v>
      </c>
      <c r="K23" s="8">
        <v>1.5</v>
      </c>
      <c r="L23" s="10">
        <f t="shared" si="6"/>
        <v>164.47500000000002</v>
      </c>
      <c r="M23" s="12">
        <f t="shared" si="3"/>
        <v>70.590128755364816</v>
      </c>
      <c r="N23" s="12">
        <f t="shared" si="4"/>
        <v>7.8433476394849793</v>
      </c>
      <c r="O23" s="10">
        <f>L23/(I23/1000)</f>
        <v>198.28687852630566</v>
      </c>
      <c r="P23" s="8">
        <v>0</v>
      </c>
      <c r="Q23" s="8"/>
      <c r="R23" s="8">
        <v>1</v>
      </c>
      <c r="AG23" s="8">
        <v>10</v>
      </c>
      <c r="AH23" s="8"/>
      <c r="AI23" s="8">
        <v>51.1</v>
      </c>
      <c r="AJ23" s="8">
        <v>459.90000000000003</v>
      </c>
    </row>
    <row r="24" spans="2:36" ht="21" x14ac:dyDescent="0.35">
      <c r="U24" s="20" t="s">
        <v>168</v>
      </c>
      <c r="AG24" s="8">
        <v>11</v>
      </c>
      <c r="AH24" s="8"/>
      <c r="AI24" s="8">
        <v>53.6</v>
      </c>
      <c r="AJ24" s="8">
        <v>482.40000000000003</v>
      </c>
    </row>
    <row r="25" spans="2:36" x14ac:dyDescent="0.25">
      <c r="AB25" t="s">
        <v>169</v>
      </c>
      <c r="AG25" s="8">
        <v>12</v>
      </c>
      <c r="AH25" s="8"/>
      <c r="AI25" s="8">
        <v>56</v>
      </c>
      <c r="AJ25" s="8">
        <v>504</v>
      </c>
    </row>
    <row r="28" spans="2:36" x14ac:dyDescent="0.25">
      <c r="D28" s="17" t="s">
        <v>170</v>
      </c>
      <c r="AC28" s="8" t="s">
        <v>152</v>
      </c>
      <c r="AD28" s="8" t="s">
        <v>160</v>
      </c>
      <c r="AE28" s="8" t="s">
        <v>2</v>
      </c>
    </row>
    <row r="29" spans="2:36" x14ac:dyDescent="0.25">
      <c r="D29" s="17" t="s">
        <v>171</v>
      </c>
      <c r="AC29" s="8"/>
      <c r="AD29" s="8"/>
      <c r="AE29" s="8"/>
    </row>
    <row r="30" spans="2:36" x14ac:dyDescent="0.25">
      <c r="D30" s="17" t="s">
        <v>172</v>
      </c>
      <c r="AC30" s="15" t="s">
        <v>5</v>
      </c>
      <c r="AD30" s="15" t="s">
        <v>158</v>
      </c>
      <c r="AE30" s="15" t="s">
        <v>3</v>
      </c>
    </row>
    <row r="31" spans="2:36" x14ac:dyDescent="0.25">
      <c r="AC31" s="15">
        <v>0</v>
      </c>
      <c r="AD31" s="15">
        <v>0</v>
      </c>
      <c r="AE31" s="15">
        <v>0</v>
      </c>
    </row>
    <row r="32" spans="2:36" x14ac:dyDescent="0.25">
      <c r="AC32" s="8">
        <v>4.8</v>
      </c>
      <c r="AD32" s="8">
        <v>12</v>
      </c>
      <c r="AE32" s="8"/>
    </row>
    <row r="33" spans="29:31" x14ac:dyDescent="0.25">
      <c r="AC33" s="15">
        <v>5</v>
      </c>
      <c r="AD33" s="15">
        <v>15.2</v>
      </c>
      <c r="AE33" s="15">
        <v>27.5</v>
      </c>
    </row>
    <row r="34" spans="29:31" x14ac:dyDescent="0.25">
      <c r="AC34" s="15">
        <v>6</v>
      </c>
      <c r="AD34" s="15">
        <v>18</v>
      </c>
      <c r="AE34" s="15">
        <v>30</v>
      </c>
    </row>
    <row r="35" spans="29:31" x14ac:dyDescent="0.25">
      <c r="AC35" s="15">
        <v>7</v>
      </c>
      <c r="AD35" s="15">
        <v>17.8</v>
      </c>
      <c r="AE35" s="15">
        <v>32.700000000000003</v>
      </c>
    </row>
    <row r="36" spans="29:31" x14ac:dyDescent="0.25">
      <c r="AC36" s="41">
        <v>7.5</v>
      </c>
      <c r="AD36" s="41">
        <v>17</v>
      </c>
      <c r="AE36" s="8">
        <v>33.5</v>
      </c>
    </row>
    <row r="57" spans="21:25" x14ac:dyDescent="0.25">
      <c r="U57" s="8" t="s">
        <v>145</v>
      </c>
      <c r="V57" s="8"/>
      <c r="W57" s="8" t="s">
        <v>191</v>
      </c>
      <c r="X57" s="8"/>
      <c r="Y57" s="8" t="s">
        <v>192</v>
      </c>
    </row>
    <row r="60" spans="21:25" x14ac:dyDescent="0.25">
      <c r="U60" s="8"/>
      <c r="V60" s="8"/>
      <c r="W60" s="8">
        <v>0</v>
      </c>
      <c r="X60" s="8"/>
      <c r="Y60" s="8">
        <v>0</v>
      </c>
    </row>
    <row r="61" spans="21:25" x14ac:dyDescent="0.25">
      <c r="U61" s="8">
        <v>498</v>
      </c>
      <c r="V61" s="8"/>
      <c r="W61" s="8">
        <v>2</v>
      </c>
      <c r="X61" s="8"/>
      <c r="Y61" s="8">
        <v>0.623</v>
      </c>
    </row>
    <row r="62" spans="21:25" x14ac:dyDescent="0.25">
      <c r="U62" s="8">
        <v>995</v>
      </c>
      <c r="V62" s="8"/>
      <c r="W62" s="8">
        <v>4.5</v>
      </c>
      <c r="X62" s="8"/>
      <c r="Y62" s="8">
        <v>2.7360000000000002</v>
      </c>
    </row>
    <row r="63" spans="21:25" x14ac:dyDescent="0.25">
      <c r="U63" s="8">
        <v>1200</v>
      </c>
      <c r="V63" s="8"/>
      <c r="W63" s="8">
        <v>6</v>
      </c>
      <c r="X63" s="8"/>
      <c r="Y63" s="8">
        <v>3.61</v>
      </c>
    </row>
    <row r="66" spans="15:24" x14ac:dyDescent="0.25">
      <c r="V66" t="s">
        <v>194</v>
      </c>
    </row>
    <row r="68" spans="15:24" x14ac:dyDescent="0.25">
      <c r="V68" s="67" t="s">
        <v>195</v>
      </c>
      <c r="W68" s="63"/>
      <c r="X68" s="46">
        <v>2.5</v>
      </c>
    </row>
    <row r="69" spans="15:24" x14ac:dyDescent="0.25">
      <c r="V69" s="67" t="s">
        <v>196</v>
      </c>
      <c r="W69" s="63"/>
      <c r="X69" s="46">
        <f>0.7768*X68-0.8303</f>
        <v>1.1117000000000001</v>
      </c>
    </row>
    <row r="76" spans="15:24" x14ac:dyDescent="0.25">
      <c r="O76" s="39" t="s">
        <v>247</v>
      </c>
      <c r="P76" s="39" t="s">
        <v>248</v>
      </c>
    </row>
    <row r="77" spans="15:24" x14ac:dyDescent="0.25">
      <c r="O77" s="39">
        <v>1</v>
      </c>
      <c r="P77" s="62">
        <f>O77*0.7486-0.9038</f>
        <v>-0.1552</v>
      </c>
    </row>
    <row r="78" spans="15:24" x14ac:dyDescent="0.25">
      <c r="O78" s="39">
        <v>2</v>
      </c>
      <c r="P78" s="62">
        <f t="shared" ref="P78:P83" si="9">O78*0.7486-0.9038</f>
        <v>0.59340000000000004</v>
      </c>
    </row>
    <row r="79" spans="15:24" x14ac:dyDescent="0.25">
      <c r="O79" s="39">
        <v>3</v>
      </c>
      <c r="P79" s="62">
        <f t="shared" si="9"/>
        <v>1.3420000000000001</v>
      </c>
    </row>
    <row r="80" spans="15:24" x14ac:dyDescent="0.25">
      <c r="O80" s="39">
        <v>4</v>
      </c>
      <c r="P80" s="62">
        <f t="shared" si="9"/>
        <v>2.0906000000000002</v>
      </c>
    </row>
    <row r="81" spans="15:16" x14ac:dyDescent="0.25">
      <c r="O81" s="39">
        <v>5</v>
      </c>
      <c r="P81" s="62">
        <f t="shared" si="9"/>
        <v>2.8392000000000004</v>
      </c>
    </row>
    <row r="82" spans="15:16" x14ac:dyDescent="0.25">
      <c r="O82" s="39">
        <v>6</v>
      </c>
      <c r="P82" s="62">
        <f t="shared" si="9"/>
        <v>3.5878000000000001</v>
      </c>
    </row>
    <row r="83" spans="15:16" x14ac:dyDescent="0.25">
      <c r="O83" s="39">
        <v>7</v>
      </c>
      <c r="P83" s="62">
        <f t="shared" si="9"/>
        <v>4.3364000000000003</v>
      </c>
    </row>
  </sheetData>
  <mergeCells count="4">
    <mergeCell ref="J7:J8"/>
    <mergeCell ref="F7:F9"/>
    <mergeCell ref="V68:W68"/>
    <mergeCell ref="V69:W69"/>
  </mergeCells>
  <pageMargins left="0.7" right="0.7" top="0.75" bottom="0.75" header="0.3" footer="0.3"/>
  <pageSetup paperSize="9" scale="3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V28"/>
  <sheetViews>
    <sheetView workbookViewId="0">
      <selection activeCell="J25" sqref="J25"/>
    </sheetView>
  </sheetViews>
  <sheetFormatPr defaultRowHeight="15" x14ac:dyDescent="0.25"/>
  <cols>
    <col min="4" max="4" width="13.140625" customWidth="1"/>
    <col min="6" max="6" width="18" customWidth="1"/>
    <col min="13" max="13" width="11.140625" customWidth="1"/>
    <col min="14" max="14" width="10.85546875" customWidth="1"/>
    <col min="15" max="15" width="12.140625" customWidth="1"/>
    <col min="16" max="16" width="9.42578125" bestFit="1" customWidth="1"/>
  </cols>
  <sheetData>
    <row r="4" spans="3:17" ht="21" x14ac:dyDescent="0.35">
      <c r="C4" s="6" t="s">
        <v>0</v>
      </c>
      <c r="J4" t="s">
        <v>50</v>
      </c>
      <c r="P4" s="1">
        <v>41802</v>
      </c>
    </row>
    <row r="5" spans="3:17" x14ac:dyDescent="0.25">
      <c r="P5" t="s">
        <v>18</v>
      </c>
    </row>
    <row r="7" spans="3:17" x14ac:dyDescent="0.25">
      <c r="C7" s="8" t="s">
        <v>1</v>
      </c>
      <c r="D7" s="8" t="s">
        <v>52</v>
      </c>
      <c r="E7" s="8" t="s">
        <v>9</v>
      </c>
      <c r="F7" s="8"/>
      <c r="G7" s="8" t="s">
        <v>2</v>
      </c>
      <c r="H7" s="8"/>
      <c r="I7" s="8" t="s">
        <v>4</v>
      </c>
      <c r="J7" s="8"/>
      <c r="K7" s="8" t="s">
        <v>6</v>
      </c>
      <c r="L7" s="8"/>
      <c r="M7" s="8" t="s">
        <v>7</v>
      </c>
      <c r="N7" s="8" t="s">
        <v>7</v>
      </c>
      <c r="O7" s="8" t="s">
        <v>10</v>
      </c>
      <c r="P7" s="8"/>
      <c r="Q7" s="8" t="s">
        <v>22</v>
      </c>
    </row>
    <row r="8" spans="3:17" x14ac:dyDescent="0.25">
      <c r="C8" s="8"/>
      <c r="D8" s="8" t="s">
        <v>53</v>
      </c>
      <c r="E8" s="8"/>
      <c r="F8" s="8"/>
      <c r="G8" s="8"/>
      <c r="H8" s="8"/>
      <c r="I8" s="8"/>
      <c r="J8" s="8"/>
      <c r="K8" s="8"/>
      <c r="L8" s="8"/>
      <c r="M8" s="8" t="s">
        <v>8</v>
      </c>
      <c r="N8" s="8" t="s">
        <v>8</v>
      </c>
      <c r="O8" s="8"/>
      <c r="P8" s="8"/>
      <c r="Q8" s="8"/>
    </row>
    <row r="9" spans="3:17" x14ac:dyDescent="0.25">
      <c r="C9" s="8"/>
      <c r="D9" s="8"/>
      <c r="E9" s="8"/>
      <c r="F9" s="8" t="s">
        <v>15</v>
      </c>
      <c r="G9" s="8"/>
      <c r="H9" s="8"/>
      <c r="I9" s="8"/>
      <c r="J9" s="8"/>
      <c r="K9" s="8"/>
      <c r="L9" s="8"/>
      <c r="M9" s="8" t="s">
        <v>17</v>
      </c>
      <c r="N9" s="8"/>
      <c r="O9" s="8" t="s">
        <v>12</v>
      </c>
      <c r="P9" s="8"/>
      <c r="Q9" s="8"/>
    </row>
    <row r="10" spans="3:17" x14ac:dyDescent="0.25">
      <c r="P10" t="s">
        <v>13</v>
      </c>
    </row>
    <row r="11" spans="3:17" x14ac:dyDescent="0.25">
      <c r="C11" s="8" t="s">
        <v>54</v>
      </c>
      <c r="D11" s="8" t="s">
        <v>19</v>
      </c>
      <c r="E11" s="8" t="s">
        <v>19</v>
      </c>
      <c r="F11" s="8"/>
      <c r="G11" s="8" t="s">
        <v>3</v>
      </c>
      <c r="H11" s="8"/>
      <c r="I11" s="8" t="s">
        <v>5</v>
      </c>
      <c r="J11" s="8"/>
      <c r="K11" s="8" t="s">
        <v>5</v>
      </c>
      <c r="L11" s="8"/>
      <c r="M11" s="8" t="s">
        <v>5</v>
      </c>
      <c r="N11" s="8"/>
      <c r="O11" s="8" t="s">
        <v>11</v>
      </c>
      <c r="P11" s="8" t="s">
        <v>14</v>
      </c>
      <c r="Q11" s="8" t="s">
        <v>24</v>
      </c>
    </row>
    <row r="14" spans="3:17" x14ac:dyDescent="0.25">
      <c r="C14" s="14">
        <v>0.68194444444444446</v>
      </c>
      <c r="D14" s="15"/>
      <c r="E14" s="15"/>
      <c r="F14" s="15" t="s">
        <v>16</v>
      </c>
      <c r="G14" s="15">
        <v>310</v>
      </c>
      <c r="H14" s="15"/>
      <c r="I14" s="15">
        <v>7.6</v>
      </c>
      <c r="J14" s="15"/>
      <c r="K14" s="15">
        <v>7.2</v>
      </c>
      <c r="L14" s="15"/>
      <c r="M14" s="15">
        <v>3</v>
      </c>
      <c r="N14" s="15">
        <f>M14+0.12</f>
        <v>3.12</v>
      </c>
      <c r="O14" s="15">
        <v>0</v>
      </c>
      <c r="P14" s="15">
        <v>0</v>
      </c>
      <c r="Q14" s="15">
        <v>0.1</v>
      </c>
    </row>
    <row r="15" spans="3:17" x14ac:dyDescent="0.25"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>
        <f t="shared" ref="N15:N17" si="0">M15+0.12</f>
        <v>0.12</v>
      </c>
      <c r="O15" s="15"/>
      <c r="P15" s="15"/>
      <c r="Q15" s="15"/>
    </row>
    <row r="16" spans="3:17" x14ac:dyDescent="0.25">
      <c r="C16" s="14">
        <v>0.68888888888888899</v>
      </c>
      <c r="D16" s="15"/>
      <c r="E16" s="15"/>
      <c r="F16" s="15"/>
      <c r="G16" s="15">
        <v>310</v>
      </c>
      <c r="H16" s="15"/>
      <c r="I16" s="15"/>
      <c r="J16" s="15"/>
      <c r="K16" s="15"/>
      <c r="L16" s="15"/>
      <c r="M16" s="15">
        <v>2.95</v>
      </c>
      <c r="N16" s="15">
        <f t="shared" si="0"/>
        <v>3.0700000000000003</v>
      </c>
      <c r="O16" s="15">
        <v>3</v>
      </c>
      <c r="P16" s="15">
        <v>0</v>
      </c>
      <c r="Q16" s="15">
        <v>0.1</v>
      </c>
    </row>
    <row r="17" spans="3:22" x14ac:dyDescent="0.25">
      <c r="C17" s="14">
        <v>0.68958333333333333</v>
      </c>
      <c r="D17" s="15"/>
      <c r="E17" s="15">
        <v>0</v>
      </c>
      <c r="F17" s="15"/>
      <c r="G17" s="15">
        <v>310</v>
      </c>
      <c r="H17" s="15"/>
      <c r="I17" s="15"/>
      <c r="J17" s="15"/>
      <c r="K17" s="15"/>
      <c r="L17" s="15"/>
      <c r="M17" s="15">
        <v>2.95</v>
      </c>
      <c r="N17" s="15">
        <f t="shared" si="0"/>
        <v>3.0700000000000003</v>
      </c>
      <c r="O17" s="15">
        <v>3</v>
      </c>
      <c r="P17" s="15">
        <v>1</v>
      </c>
      <c r="Q17" s="15"/>
    </row>
    <row r="18" spans="3:22" x14ac:dyDescent="0.25">
      <c r="C18" s="15"/>
      <c r="D18" s="15"/>
      <c r="E18" s="14">
        <v>7.6388888888888886E-3</v>
      </c>
      <c r="F18" s="15" t="s">
        <v>80</v>
      </c>
      <c r="G18" s="15"/>
      <c r="H18" s="15"/>
      <c r="I18" s="15"/>
      <c r="J18" s="15"/>
      <c r="K18" s="15">
        <v>7.2</v>
      </c>
      <c r="L18" s="15"/>
      <c r="M18" s="15"/>
      <c r="N18" s="15"/>
      <c r="O18" s="15">
        <v>3</v>
      </c>
      <c r="P18" s="15">
        <v>1</v>
      </c>
      <c r="Q18" s="15"/>
    </row>
    <row r="19" spans="3:22" x14ac:dyDescent="0.25">
      <c r="C19" s="15"/>
      <c r="D19" s="15"/>
      <c r="E19" s="14">
        <v>5.2777777777777778E-2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>
        <v>1</v>
      </c>
    </row>
    <row r="20" spans="3:22" x14ac:dyDescent="0.25">
      <c r="C20" s="15"/>
      <c r="D20" s="15"/>
      <c r="E20" s="14">
        <v>3.125E-2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3:22" x14ac:dyDescent="0.25">
      <c r="C21" s="15"/>
      <c r="D21" s="15"/>
      <c r="E21" s="14">
        <v>1.2499999999999999E-2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3:22" x14ac:dyDescent="0.25">
      <c r="C22" s="14">
        <v>0.69097222222222221</v>
      </c>
      <c r="D22" s="15"/>
      <c r="E22" s="15"/>
      <c r="F22" s="15" t="s">
        <v>76</v>
      </c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V22" t="s">
        <v>83</v>
      </c>
    </row>
    <row r="25" spans="3:22" x14ac:dyDescent="0.25">
      <c r="G25" t="s">
        <v>77</v>
      </c>
      <c r="J25">
        <v>4.2</v>
      </c>
      <c r="K25" t="s">
        <v>78</v>
      </c>
    </row>
    <row r="27" spans="3:22" x14ac:dyDescent="0.25">
      <c r="G27" t="s">
        <v>79</v>
      </c>
      <c r="J27" s="3">
        <v>8.4027777777777771E-2</v>
      </c>
      <c r="K27" t="s">
        <v>65</v>
      </c>
    </row>
    <row r="28" spans="3:22" x14ac:dyDescent="0.25">
      <c r="J28">
        <v>2.02</v>
      </c>
      <c r="K28" t="s">
        <v>81</v>
      </c>
    </row>
  </sheetData>
  <pageMargins left="0.7" right="0.7" top="0.75" bottom="0.75" header="0.3" footer="0.3"/>
  <pageSetup paperSize="9" scale="5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5:S29"/>
  <sheetViews>
    <sheetView workbookViewId="0">
      <selection activeCell="K29" sqref="K29"/>
    </sheetView>
  </sheetViews>
  <sheetFormatPr defaultRowHeight="15" x14ac:dyDescent="0.25"/>
  <cols>
    <col min="7" max="7" width="19.5703125" customWidth="1"/>
    <col min="17" max="17" width="9.42578125" bestFit="1" customWidth="1"/>
    <col min="18" max="18" width="12.140625" customWidth="1"/>
  </cols>
  <sheetData>
    <row r="5" spans="4:18" ht="21" x14ac:dyDescent="0.35">
      <c r="D5" s="16" t="s">
        <v>0</v>
      </c>
      <c r="E5" s="16"/>
      <c r="F5" s="16"/>
      <c r="G5" s="16"/>
      <c r="K5" t="s">
        <v>50</v>
      </c>
      <c r="Q5" s="1">
        <v>41810</v>
      </c>
    </row>
    <row r="6" spans="4:18" x14ac:dyDescent="0.25">
      <c r="D6" t="s">
        <v>84</v>
      </c>
      <c r="Q6" t="s">
        <v>18</v>
      </c>
    </row>
    <row r="8" spans="4:18" x14ac:dyDescent="0.25">
      <c r="D8" s="8" t="s">
        <v>1</v>
      </c>
      <c r="E8" s="8" t="s">
        <v>52</v>
      </c>
      <c r="F8" s="8" t="s">
        <v>9</v>
      </c>
      <c r="G8" s="8"/>
      <c r="H8" s="8" t="s">
        <v>2</v>
      </c>
      <c r="I8" s="8"/>
      <c r="J8" s="8" t="s">
        <v>4</v>
      </c>
      <c r="K8" s="8"/>
      <c r="L8" s="8" t="s">
        <v>6</v>
      </c>
      <c r="M8" s="8"/>
      <c r="N8" s="8" t="s">
        <v>7</v>
      </c>
      <c r="O8" s="8" t="s">
        <v>7</v>
      </c>
      <c r="P8" s="8" t="s">
        <v>10</v>
      </c>
      <c r="Q8" s="8"/>
      <c r="R8" s="8" t="s">
        <v>22</v>
      </c>
    </row>
    <row r="9" spans="4:18" x14ac:dyDescent="0.25">
      <c r="D9" s="8"/>
      <c r="E9" s="8" t="s">
        <v>53</v>
      </c>
      <c r="F9" s="8"/>
      <c r="G9" s="8"/>
      <c r="H9" s="8"/>
      <c r="I9" s="8"/>
      <c r="J9" s="8"/>
      <c r="K9" s="8"/>
      <c r="L9" s="8"/>
      <c r="M9" s="8"/>
      <c r="N9" s="8" t="s">
        <v>8</v>
      </c>
      <c r="O9" s="8" t="s">
        <v>8</v>
      </c>
      <c r="P9" s="8"/>
      <c r="Q9" s="8"/>
      <c r="R9" s="8"/>
    </row>
    <row r="10" spans="4:18" x14ac:dyDescent="0.25">
      <c r="G10" t="s">
        <v>15</v>
      </c>
      <c r="N10" t="s">
        <v>17</v>
      </c>
      <c r="P10" t="s">
        <v>12</v>
      </c>
    </row>
    <row r="11" spans="4:18" x14ac:dyDescent="0.25">
      <c r="Q11" t="s">
        <v>13</v>
      </c>
    </row>
    <row r="12" spans="4:18" x14ac:dyDescent="0.25">
      <c r="D12" s="8" t="s">
        <v>54</v>
      </c>
      <c r="E12" s="8" t="s">
        <v>19</v>
      </c>
      <c r="F12" s="8" t="s">
        <v>19</v>
      </c>
      <c r="G12" s="8"/>
      <c r="H12" s="8" t="s">
        <v>3</v>
      </c>
      <c r="I12" s="8"/>
      <c r="J12" s="8" t="s">
        <v>5</v>
      </c>
      <c r="K12" s="8"/>
      <c r="L12" s="8" t="s">
        <v>5</v>
      </c>
      <c r="M12" s="8"/>
      <c r="N12" s="8" t="s">
        <v>5</v>
      </c>
      <c r="O12" s="8"/>
      <c r="P12" s="8" t="s">
        <v>11</v>
      </c>
      <c r="Q12" s="8" t="s">
        <v>14</v>
      </c>
      <c r="R12" s="8" t="s">
        <v>24</v>
      </c>
    </row>
    <row r="15" spans="4:18" x14ac:dyDescent="0.25">
      <c r="D15" s="7">
        <v>0.63611111111111118</v>
      </c>
      <c r="E15" s="8"/>
      <c r="F15" s="8"/>
      <c r="G15" s="8" t="s">
        <v>16</v>
      </c>
      <c r="H15" s="8">
        <v>490</v>
      </c>
      <c r="I15" s="8"/>
      <c r="J15" s="8"/>
      <c r="K15" s="8"/>
      <c r="L15" s="8">
        <v>5.9</v>
      </c>
      <c r="M15" s="8"/>
      <c r="N15" s="8"/>
      <c r="O15" s="8">
        <f>N15+0.12</f>
        <v>0.12</v>
      </c>
      <c r="P15" s="8">
        <v>0</v>
      </c>
      <c r="Q15" s="8">
        <v>0</v>
      </c>
      <c r="R15" s="8">
        <v>0.1</v>
      </c>
    </row>
    <row r="16" spans="4:18" x14ac:dyDescent="0.2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>
        <f t="shared" ref="O16:O23" si="0">N16+0.12</f>
        <v>0.12</v>
      </c>
      <c r="P16" s="8"/>
      <c r="Q16" s="8"/>
      <c r="R16" s="8"/>
    </row>
    <row r="17" spans="4:19" x14ac:dyDescent="0.25">
      <c r="D17" s="7">
        <v>0.63750000000000007</v>
      </c>
      <c r="E17" s="8"/>
      <c r="F17" s="8"/>
      <c r="G17" s="8"/>
      <c r="H17" s="8">
        <v>490</v>
      </c>
      <c r="I17" s="8"/>
      <c r="J17" s="8"/>
      <c r="K17" s="8"/>
      <c r="L17" s="8">
        <v>5.9</v>
      </c>
      <c r="M17" s="8"/>
      <c r="N17" s="8"/>
      <c r="O17" s="8">
        <f t="shared" si="0"/>
        <v>0.12</v>
      </c>
      <c r="P17" s="8">
        <v>3</v>
      </c>
      <c r="Q17" s="8">
        <v>1</v>
      </c>
      <c r="R17" s="8">
        <v>0.1</v>
      </c>
    </row>
    <row r="18" spans="4:19" x14ac:dyDescent="0.25">
      <c r="D18" s="7">
        <v>0.63888888888888895</v>
      </c>
      <c r="E18" s="8"/>
      <c r="F18" s="8">
        <v>0</v>
      </c>
      <c r="G18" s="8" t="s">
        <v>87</v>
      </c>
      <c r="H18" s="8">
        <v>440</v>
      </c>
      <c r="I18" s="8"/>
      <c r="J18" s="8">
        <v>9.9499999999999993</v>
      </c>
      <c r="K18" s="8"/>
      <c r="L18" s="8">
        <v>9.8000000000000007</v>
      </c>
      <c r="M18" s="8"/>
      <c r="N18" s="8">
        <v>3.8</v>
      </c>
      <c r="O18" s="8">
        <f t="shared" si="0"/>
        <v>3.92</v>
      </c>
      <c r="P18" s="8">
        <v>3</v>
      </c>
      <c r="Q18" s="8">
        <v>1</v>
      </c>
      <c r="R18" s="8"/>
    </row>
    <row r="19" spans="4:19" x14ac:dyDescent="0.25">
      <c r="D19" s="7">
        <v>0.64166666666666672</v>
      </c>
      <c r="E19" s="8"/>
      <c r="F19" s="8"/>
      <c r="G19" s="8" t="s">
        <v>85</v>
      </c>
      <c r="H19" s="8">
        <v>445</v>
      </c>
      <c r="I19" s="8"/>
      <c r="J19" s="8">
        <v>9.8000000000000007</v>
      </c>
      <c r="K19" s="8"/>
      <c r="L19" s="8">
        <v>9.8000000000000007</v>
      </c>
      <c r="M19" s="8"/>
      <c r="N19" s="8">
        <v>3.8</v>
      </c>
      <c r="O19" s="8">
        <f t="shared" si="0"/>
        <v>3.92</v>
      </c>
      <c r="P19" s="8">
        <v>3</v>
      </c>
      <c r="Q19" s="8">
        <v>1</v>
      </c>
      <c r="R19" s="8">
        <v>3.7</v>
      </c>
      <c r="S19" s="17" t="s">
        <v>100</v>
      </c>
    </row>
    <row r="20" spans="4:19" x14ac:dyDescent="0.25">
      <c r="D20" s="7">
        <v>0.6430555555555556</v>
      </c>
      <c r="E20" s="8"/>
      <c r="F20" s="8"/>
      <c r="G20" s="8" t="s">
        <v>86</v>
      </c>
      <c r="H20" s="8"/>
      <c r="I20" s="8"/>
      <c r="J20" s="8"/>
      <c r="K20" s="8"/>
      <c r="L20" s="8"/>
      <c r="M20" s="8"/>
      <c r="N20" s="8"/>
      <c r="O20" s="8">
        <f t="shared" si="0"/>
        <v>0.12</v>
      </c>
      <c r="P20" s="8"/>
      <c r="Q20" s="8"/>
      <c r="R20" s="8"/>
    </row>
    <row r="21" spans="4:19" x14ac:dyDescent="0.25"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>
        <f t="shared" si="0"/>
        <v>0.12</v>
      </c>
      <c r="P21" s="8"/>
      <c r="Q21" s="8"/>
      <c r="R21" s="8"/>
    </row>
    <row r="22" spans="4:19" x14ac:dyDescent="0.25"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>
        <f t="shared" si="0"/>
        <v>0.12</v>
      </c>
      <c r="P22" s="8"/>
      <c r="Q22" s="8"/>
      <c r="R22" s="8"/>
    </row>
    <row r="23" spans="4:19" x14ac:dyDescent="0.25"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>
        <f t="shared" si="0"/>
        <v>0.12</v>
      </c>
      <c r="P23" s="8"/>
      <c r="Q23" s="8"/>
      <c r="R23" s="8"/>
    </row>
    <row r="26" spans="4:19" x14ac:dyDescent="0.25">
      <c r="E26" t="s">
        <v>99</v>
      </c>
      <c r="H26" t="s">
        <v>77</v>
      </c>
      <c r="L26" t="s">
        <v>78</v>
      </c>
      <c r="O26" t="s">
        <v>88</v>
      </c>
    </row>
    <row r="28" spans="4:19" x14ac:dyDescent="0.25">
      <c r="H28" t="s">
        <v>79</v>
      </c>
      <c r="L28" t="s">
        <v>65</v>
      </c>
    </row>
    <row r="29" spans="4:19" x14ac:dyDescent="0.25">
      <c r="L29" t="s">
        <v>81</v>
      </c>
    </row>
  </sheetData>
  <pageMargins left="0.7" right="0.7" top="0.75" bottom="0.75" header="0.3" footer="0.3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R37"/>
  <sheetViews>
    <sheetView tabSelected="1" topLeftCell="B13" workbookViewId="0">
      <selection activeCell="G44" sqref="G44"/>
    </sheetView>
  </sheetViews>
  <sheetFormatPr defaultRowHeight="15" x14ac:dyDescent="0.25"/>
  <cols>
    <col min="4" max="4" width="12.5703125" customWidth="1"/>
    <col min="6" max="6" width="22.85546875" customWidth="1"/>
    <col min="16" max="16" width="9.42578125" bestFit="1" customWidth="1"/>
    <col min="17" max="17" width="12.7109375" customWidth="1"/>
  </cols>
  <sheetData>
    <row r="6" spans="3:18" ht="21" x14ac:dyDescent="0.35">
      <c r="C6" s="16" t="s">
        <v>0</v>
      </c>
      <c r="J6" t="s">
        <v>50</v>
      </c>
      <c r="P6" s="1">
        <v>41810</v>
      </c>
    </row>
    <row r="7" spans="3:18" x14ac:dyDescent="0.25">
      <c r="C7" t="s">
        <v>89</v>
      </c>
      <c r="P7" t="s">
        <v>18</v>
      </c>
    </row>
    <row r="9" spans="3:18" x14ac:dyDescent="0.25">
      <c r="C9" s="8" t="s">
        <v>1</v>
      </c>
      <c r="D9" s="8" t="s">
        <v>52</v>
      </c>
      <c r="E9" s="8" t="s">
        <v>9</v>
      </c>
      <c r="F9" s="8"/>
      <c r="G9" s="8" t="s">
        <v>2</v>
      </c>
      <c r="H9" s="8"/>
      <c r="I9" s="8" t="s">
        <v>4</v>
      </c>
      <c r="J9" s="8"/>
      <c r="K9" s="8" t="s">
        <v>6</v>
      </c>
      <c r="L9" s="8"/>
      <c r="M9" s="8" t="s">
        <v>7</v>
      </c>
      <c r="N9" s="8" t="s">
        <v>7</v>
      </c>
      <c r="O9" s="8" t="s">
        <v>10</v>
      </c>
      <c r="P9" s="8"/>
      <c r="Q9" s="8" t="s">
        <v>22</v>
      </c>
    </row>
    <row r="10" spans="3:18" x14ac:dyDescent="0.25">
      <c r="C10" s="8"/>
      <c r="D10" s="8" t="s">
        <v>53</v>
      </c>
      <c r="E10" s="8"/>
      <c r="F10" s="8"/>
      <c r="G10" s="8"/>
      <c r="H10" s="8"/>
      <c r="I10" s="8"/>
      <c r="J10" s="8"/>
      <c r="K10" s="8"/>
      <c r="L10" s="8"/>
      <c r="M10" s="8" t="s">
        <v>8</v>
      </c>
      <c r="N10" s="8" t="s">
        <v>8</v>
      </c>
      <c r="O10" s="8"/>
      <c r="P10" s="8"/>
      <c r="Q10" s="8"/>
    </row>
    <row r="11" spans="3:18" x14ac:dyDescent="0.25">
      <c r="C11" s="8"/>
      <c r="D11" s="8"/>
      <c r="E11" s="8"/>
      <c r="F11" s="8" t="s">
        <v>15</v>
      </c>
      <c r="G11" s="8"/>
      <c r="H11" s="8"/>
      <c r="I11" s="8"/>
      <c r="J11" s="8"/>
      <c r="K11" s="8"/>
      <c r="L11" s="8"/>
      <c r="M11" s="8" t="s">
        <v>17</v>
      </c>
      <c r="N11" s="8"/>
      <c r="O11" s="8" t="s">
        <v>12</v>
      </c>
      <c r="P11" s="8"/>
      <c r="Q11" s="8"/>
    </row>
    <row r="12" spans="3:18" x14ac:dyDescent="0.25">
      <c r="P12" t="s">
        <v>13</v>
      </c>
    </row>
    <row r="13" spans="3:18" x14ac:dyDescent="0.25">
      <c r="C13" s="8" t="s">
        <v>54</v>
      </c>
      <c r="D13" s="8" t="s">
        <v>19</v>
      </c>
      <c r="E13" s="8" t="s">
        <v>19</v>
      </c>
      <c r="F13" s="8"/>
      <c r="G13" s="8" t="s">
        <v>3</v>
      </c>
      <c r="H13" s="8"/>
      <c r="I13" s="8" t="s">
        <v>5</v>
      </c>
      <c r="J13" s="8"/>
      <c r="K13" s="8" t="s">
        <v>5</v>
      </c>
      <c r="L13" s="8"/>
      <c r="M13" s="8" t="s">
        <v>5</v>
      </c>
      <c r="N13" s="8"/>
      <c r="O13" s="8" t="s">
        <v>11</v>
      </c>
      <c r="P13" s="8" t="s">
        <v>14</v>
      </c>
      <c r="Q13" s="8" t="s">
        <v>24</v>
      </c>
    </row>
    <row r="16" spans="3:18" x14ac:dyDescent="0.25">
      <c r="C16" s="7">
        <v>0.6430555555555556</v>
      </c>
      <c r="D16" s="8"/>
      <c r="E16" s="8"/>
      <c r="F16" s="8" t="s">
        <v>90</v>
      </c>
      <c r="G16" s="8"/>
      <c r="H16" s="8"/>
      <c r="I16" s="8"/>
      <c r="J16" s="8"/>
      <c r="K16" s="8"/>
      <c r="L16" s="8"/>
      <c r="M16" s="8"/>
      <c r="N16" s="8"/>
      <c r="O16" s="8">
        <v>0</v>
      </c>
      <c r="P16" s="8">
        <v>0</v>
      </c>
      <c r="Q16" s="8">
        <v>0</v>
      </c>
      <c r="R16" s="19"/>
    </row>
    <row r="17" spans="3:18" x14ac:dyDescent="0.25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>
        <f t="shared" ref="N17:N20" si="0">M17+0.12</f>
        <v>0.12</v>
      </c>
      <c r="O17" s="8"/>
      <c r="P17" s="8"/>
      <c r="Q17" s="8"/>
      <c r="R17" s="19"/>
    </row>
    <row r="18" spans="3:18" x14ac:dyDescent="0.25">
      <c r="C18" s="7">
        <v>0.65625</v>
      </c>
      <c r="D18" s="8"/>
      <c r="E18" s="8"/>
      <c r="F18" s="8"/>
      <c r="G18" s="8">
        <v>360</v>
      </c>
      <c r="H18" s="8"/>
      <c r="I18" s="8"/>
      <c r="J18" s="8"/>
      <c r="K18" s="8"/>
      <c r="L18" s="8"/>
      <c r="M18" s="8">
        <v>3.9</v>
      </c>
      <c r="N18" s="8">
        <f t="shared" si="0"/>
        <v>4.0199999999999996</v>
      </c>
      <c r="O18" s="8">
        <v>0</v>
      </c>
      <c r="P18" s="8">
        <v>0</v>
      </c>
      <c r="Q18" s="8"/>
      <c r="R18" s="19"/>
    </row>
    <row r="19" spans="3:18" x14ac:dyDescent="0.25">
      <c r="C19" s="7">
        <v>0.65763888888888888</v>
      </c>
      <c r="D19" s="8"/>
      <c r="E19" s="8"/>
      <c r="F19" s="8"/>
      <c r="G19" s="8">
        <v>360</v>
      </c>
      <c r="H19" s="8"/>
      <c r="I19" s="8"/>
      <c r="J19" s="8"/>
      <c r="K19" s="8"/>
      <c r="L19" s="8"/>
      <c r="M19" s="8">
        <v>3.9</v>
      </c>
      <c r="N19" s="8">
        <f t="shared" si="0"/>
        <v>4.0199999999999996</v>
      </c>
      <c r="O19" s="8">
        <v>0</v>
      </c>
      <c r="P19" s="8">
        <v>0</v>
      </c>
      <c r="Q19" s="8"/>
      <c r="R19" s="19"/>
    </row>
    <row r="20" spans="3:18" x14ac:dyDescent="0.25">
      <c r="C20" s="7">
        <v>0.65833333333333333</v>
      </c>
      <c r="D20" s="8"/>
      <c r="E20" s="8"/>
      <c r="F20" s="8"/>
      <c r="G20" s="8"/>
      <c r="H20" s="8"/>
      <c r="I20" s="8"/>
      <c r="J20" s="8"/>
      <c r="K20" s="8">
        <v>9.9</v>
      </c>
      <c r="L20" s="8"/>
      <c r="M20" s="8">
        <v>3.8</v>
      </c>
      <c r="N20" s="8">
        <f t="shared" si="0"/>
        <v>3.92</v>
      </c>
      <c r="O20" s="8">
        <v>3</v>
      </c>
      <c r="P20" s="8">
        <v>1</v>
      </c>
      <c r="Q20" s="8"/>
      <c r="R20" s="19"/>
    </row>
    <row r="21" spans="3:18" x14ac:dyDescent="0.25">
      <c r="C21" s="8"/>
      <c r="D21" s="7">
        <v>0</v>
      </c>
      <c r="E21" s="8"/>
      <c r="F21" s="8"/>
      <c r="G21" s="8"/>
      <c r="H21" s="8"/>
      <c r="I21" s="8"/>
      <c r="J21" s="8"/>
      <c r="K21" s="8"/>
      <c r="L21" s="8"/>
      <c r="M21" s="8"/>
      <c r="N21" s="8"/>
      <c r="O21" s="8">
        <v>3</v>
      </c>
      <c r="P21" s="8">
        <v>1</v>
      </c>
      <c r="Q21" s="8"/>
      <c r="R21" s="19"/>
    </row>
    <row r="22" spans="3:18" x14ac:dyDescent="0.25">
      <c r="C22" s="8"/>
      <c r="D22" s="7">
        <v>6.2499999999999995E-3</v>
      </c>
      <c r="E22" s="7">
        <v>0</v>
      </c>
      <c r="F22" s="8" t="s">
        <v>91</v>
      </c>
      <c r="G22" s="8"/>
      <c r="H22" s="8"/>
      <c r="I22" s="8"/>
      <c r="J22" s="8"/>
      <c r="K22" s="8"/>
      <c r="L22" s="8"/>
      <c r="M22" s="8"/>
      <c r="N22" s="8"/>
      <c r="O22" s="8">
        <v>3</v>
      </c>
      <c r="P22" s="8">
        <v>1</v>
      </c>
      <c r="Q22" s="8">
        <v>0</v>
      </c>
      <c r="R22" s="19"/>
    </row>
    <row r="23" spans="3:18" x14ac:dyDescent="0.25">
      <c r="C23" s="8"/>
      <c r="D23" s="7">
        <v>0.12222222222222223</v>
      </c>
      <c r="E23" s="7">
        <v>0.11597222222222221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>
        <v>1</v>
      </c>
      <c r="R23" s="19"/>
    </row>
    <row r="24" spans="3:18" x14ac:dyDescent="0.25">
      <c r="C24" s="8"/>
      <c r="D24" s="7">
        <v>0.18819444444444444</v>
      </c>
      <c r="E24" s="7">
        <v>0.18194444444444444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>
        <v>1.5</v>
      </c>
      <c r="R24" s="19"/>
    </row>
    <row r="25" spans="3:18" x14ac:dyDescent="0.25"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19"/>
    </row>
    <row r="26" spans="3:18" x14ac:dyDescent="0.25">
      <c r="C26" s="7">
        <v>0.65972222222222221</v>
      </c>
      <c r="D26" s="8"/>
      <c r="E26" s="8"/>
      <c r="F26" s="8"/>
      <c r="G26" s="8">
        <v>370</v>
      </c>
      <c r="H26" s="8"/>
      <c r="I26" s="8"/>
      <c r="J26" s="8"/>
      <c r="K26" s="8"/>
      <c r="L26" s="8"/>
      <c r="M26" s="8"/>
      <c r="N26" s="8"/>
      <c r="O26" s="8">
        <v>3</v>
      </c>
      <c r="P26" s="8">
        <v>1</v>
      </c>
      <c r="Q26" s="8"/>
      <c r="R26" s="19"/>
    </row>
    <row r="27" spans="3:18" x14ac:dyDescent="0.25">
      <c r="C27" s="7">
        <v>0.66111111111111109</v>
      </c>
      <c r="D27" s="8"/>
      <c r="E27" s="8"/>
      <c r="F27" s="8" t="s">
        <v>92</v>
      </c>
      <c r="G27" s="8"/>
      <c r="H27" s="8"/>
      <c r="I27" s="8"/>
      <c r="J27" s="8"/>
      <c r="K27" s="8"/>
      <c r="L27" s="8"/>
      <c r="M27" s="8"/>
      <c r="N27" s="8"/>
      <c r="O27" s="8">
        <v>0</v>
      </c>
      <c r="P27" s="8">
        <v>0</v>
      </c>
      <c r="Q27" s="8"/>
      <c r="R27" s="19"/>
    </row>
    <row r="30" spans="3:18" x14ac:dyDescent="0.25">
      <c r="D30" s="71" t="s">
        <v>97</v>
      </c>
      <c r="E30" s="18"/>
      <c r="K30" t="s">
        <v>106</v>
      </c>
    </row>
    <row r="31" spans="3:18" x14ac:dyDescent="0.25">
      <c r="D31" s="18"/>
      <c r="E31" s="71" t="s">
        <v>93</v>
      </c>
    </row>
    <row r="32" spans="3:18" x14ac:dyDescent="0.25">
      <c r="D32" s="18"/>
      <c r="E32" s="18"/>
    </row>
    <row r="33" spans="2:14" x14ac:dyDescent="0.25">
      <c r="D33" s="71" t="s">
        <v>94</v>
      </c>
      <c r="E33" s="71">
        <v>4</v>
      </c>
      <c r="G33" t="s">
        <v>77</v>
      </c>
      <c r="J33" t="s">
        <v>98</v>
      </c>
      <c r="K33" t="s">
        <v>78</v>
      </c>
      <c r="N33" t="s">
        <v>88</v>
      </c>
    </row>
    <row r="34" spans="2:14" x14ac:dyDescent="0.25">
      <c r="D34" s="71" t="s">
        <v>96</v>
      </c>
      <c r="E34" s="71">
        <v>4.5999999999999996</v>
      </c>
    </row>
    <row r="35" spans="2:14" x14ac:dyDescent="0.25">
      <c r="D35" s="71" t="s">
        <v>95</v>
      </c>
      <c r="E35" s="71">
        <v>4.2</v>
      </c>
      <c r="G35" t="s">
        <v>79</v>
      </c>
      <c r="J35" s="3">
        <v>0.18194444444444444</v>
      </c>
      <c r="K35" t="s">
        <v>65</v>
      </c>
    </row>
    <row r="36" spans="2:14" x14ac:dyDescent="0.25">
      <c r="J36">
        <v>4.37</v>
      </c>
      <c r="K36" t="s">
        <v>81</v>
      </c>
    </row>
    <row r="37" spans="2:14" x14ac:dyDescent="0.25">
      <c r="B37" s="18" t="s">
        <v>101</v>
      </c>
    </row>
  </sheetData>
  <pageMargins left="0.7" right="0.7" top="0.75" bottom="0.75" header="0.3" footer="0.3"/>
  <pageSetup paperSize="9" scale="72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5:Q37"/>
  <sheetViews>
    <sheetView topLeftCell="A13" workbookViewId="0">
      <selection activeCell="D29" sqref="D29:E34"/>
    </sheetView>
  </sheetViews>
  <sheetFormatPr defaultRowHeight="15" x14ac:dyDescent="0.25"/>
  <cols>
    <col min="6" max="6" width="21.5703125" customWidth="1"/>
    <col min="17" max="17" width="12.5703125" customWidth="1"/>
  </cols>
  <sheetData>
    <row r="5" spans="3:17" ht="21" x14ac:dyDescent="0.35">
      <c r="C5" s="16" t="s">
        <v>0</v>
      </c>
      <c r="J5" t="s">
        <v>50</v>
      </c>
      <c r="P5" s="1">
        <v>41810</v>
      </c>
    </row>
    <row r="6" spans="3:17" ht="21" x14ac:dyDescent="0.35">
      <c r="C6" t="s">
        <v>102</v>
      </c>
      <c r="H6" s="20" t="s">
        <v>107</v>
      </c>
      <c r="P6" t="s">
        <v>18</v>
      </c>
    </row>
    <row r="8" spans="3:17" x14ac:dyDescent="0.25">
      <c r="C8" s="8" t="s">
        <v>1</v>
      </c>
      <c r="D8" s="8" t="s">
        <v>52</v>
      </c>
      <c r="E8" s="8" t="s">
        <v>9</v>
      </c>
      <c r="F8" s="8"/>
      <c r="G8" s="8" t="s">
        <v>2</v>
      </c>
      <c r="H8" s="8"/>
      <c r="I8" s="8" t="s">
        <v>4</v>
      </c>
      <c r="J8" s="8"/>
      <c r="K8" s="8" t="s">
        <v>6</v>
      </c>
      <c r="L8" s="8"/>
      <c r="M8" s="8" t="s">
        <v>7</v>
      </c>
      <c r="N8" s="8" t="s">
        <v>7</v>
      </c>
      <c r="O8" s="8" t="s">
        <v>10</v>
      </c>
      <c r="P8" s="8"/>
      <c r="Q8" s="8" t="s">
        <v>22</v>
      </c>
    </row>
    <row r="9" spans="3:17" x14ac:dyDescent="0.25">
      <c r="C9" s="8"/>
      <c r="D9" s="8" t="s">
        <v>53</v>
      </c>
      <c r="E9" s="8"/>
      <c r="F9" s="8"/>
      <c r="G9" s="8"/>
      <c r="H9" s="8"/>
      <c r="I9" s="8"/>
      <c r="J9" s="8"/>
      <c r="K9" s="8"/>
      <c r="L9" s="8"/>
      <c r="M9" s="8" t="s">
        <v>8</v>
      </c>
      <c r="N9" s="8" t="s">
        <v>8</v>
      </c>
      <c r="O9" s="8"/>
      <c r="P9" s="8"/>
      <c r="Q9" s="8"/>
    </row>
    <row r="10" spans="3:17" x14ac:dyDescent="0.25">
      <c r="C10" s="8"/>
      <c r="D10" s="8"/>
      <c r="E10" s="8"/>
      <c r="F10" s="8" t="s">
        <v>15</v>
      </c>
      <c r="G10" s="8"/>
      <c r="H10" s="8"/>
      <c r="I10" s="8"/>
      <c r="J10" s="8"/>
      <c r="K10" s="8"/>
      <c r="L10" s="8"/>
      <c r="M10" s="8" t="s">
        <v>17</v>
      </c>
      <c r="N10" s="8"/>
      <c r="O10" s="8" t="s">
        <v>12</v>
      </c>
      <c r="P10" s="8"/>
      <c r="Q10" s="8"/>
    </row>
    <row r="11" spans="3:17" x14ac:dyDescent="0.25">
      <c r="P11" t="s">
        <v>13</v>
      </c>
    </row>
    <row r="12" spans="3:17" x14ac:dyDescent="0.25">
      <c r="C12" s="8" t="s">
        <v>54</v>
      </c>
      <c r="D12" s="8" t="s">
        <v>19</v>
      </c>
      <c r="E12" s="8" t="s">
        <v>19</v>
      </c>
      <c r="F12" s="8"/>
      <c r="G12" s="8" t="s">
        <v>3</v>
      </c>
      <c r="H12" s="21" t="s">
        <v>109</v>
      </c>
      <c r="I12" s="8" t="s">
        <v>5</v>
      </c>
      <c r="J12" s="8" t="s">
        <v>109</v>
      </c>
      <c r="K12" s="8" t="s">
        <v>5</v>
      </c>
      <c r="L12" s="8"/>
      <c r="M12" s="8" t="s">
        <v>5</v>
      </c>
      <c r="N12" s="8"/>
      <c r="O12" s="8" t="s">
        <v>11</v>
      </c>
      <c r="P12" s="8" t="s">
        <v>14</v>
      </c>
      <c r="Q12" s="8" t="s">
        <v>24</v>
      </c>
    </row>
    <row r="15" spans="3:17" x14ac:dyDescent="0.25">
      <c r="C15" s="7">
        <v>0.66111111111111109</v>
      </c>
      <c r="D15" s="8"/>
      <c r="E15" s="8"/>
      <c r="F15" s="8" t="s">
        <v>90</v>
      </c>
      <c r="G15" s="8"/>
      <c r="H15" s="8"/>
      <c r="I15" s="8"/>
      <c r="J15" s="8"/>
      <c r="K15" s="8"/>
      <c r="L15" s="8"/>
      <c r="M15" s="8"/>
      <c r="N15" s="8"/>
      <c r="O15" s="8">
        <v>0</v>
      </c>
      <c r="P15" s="8">
        <v>0</v>
      </c>
      <c r="Q15" s="8">
        <v>0</v>
      </c>
    </row>
    <row r="16" spans="3:17" x14ac:dyDescent="0.25"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>
        <f t="shared" ref="N16:N19" si="0">M16+0.12</f>
        <v>0.12</v>
      </c>
      <c r="O16" s="8"/>
      <c r="P16" s="8"/>
      <c r="Q16" s="8"/>
    </row>
    <row r="17" spans="3:17" x14ac:dyDescent="0.25">
      <c r="C17" s="7">
        <v>0.68055555555555547</v>
      </c>
      <c r="D17" s="8"/>
      <c r="E17" s="8"/>
      <c r="F17" s="8" t="s">
        <v>108</v>
      </c>
      <c r="G17" s="8">
        <v>370</v>
      </c>
      <c r="H17" s="21">
        <v>5</v>
      </c>
      <c r="I17" s="8"/>
      <c r="J17" s="8"/>
      <c r="K17" s="8">
        <v>9.8000000000000007</v>
      </c>
      <c r="L17" s="8"/>
      <c r="M17" s="8">
        <v>3.9</v>
      </c>
      <c r="N17" s="8">
        <f t="shared" si="0"/>
        <v>4.0199999999999996</v>
      </c>
      <c r="O17" s="8">
        <v>3</v>
      </c>
      <c r="P17" s="8">
        <v>0</v>
      </c>
      <c r="Q17" s="8"/>
    </row>
    <row r="18" spans="3:17" x14ac:dyDescent="0.25">
      <c r="C18" s="7">
        <v>0.68194444444444446</v>
      </c>
      <c r="D18" s="8"/>
      <c r="E18" s="8"/>
      <c r="F18" s="8"/>
      <c r="G18" s="8">
        <v>370</v>
      </c>
      <c r="H18" s="8"/>
      <c r="I18" s="8"/>
      <c r="J18" s="8"/>
      <c r="K18" s="8"/>
      <c r="L18" s="8"/>
      <c r="M18" s="8">
        <v>3.9</v>
      </c>
      <c r="N18" s="8">
        <f t="shared" si="0"/>
        <v>4.0199999999999996</v>
      </c>
      <c r="O18" s="8">
        <v>3</v>
      </c>
      <c r="P18" s="8">
        <v>0</v>
      </c>
      <c r="Q18" s="8"/>
    </row>
    <row r="19" spans="3:17" x14ac:dyDescent="0.25">
      <c r="C19" s="7">
        <v>0.68333333333333324</v>
      </c>
      <c r="D19" s="8"/>
      <c r="E19" s="8"/>
      <c r="F19" s="8"/>
      <c r="G19" s="8"/>
      <c r="H19" s="8"/>
      <c r="I19" s="8"/>
      <c r="J19" s="8"/>
      <c r="K19" s="8">
        <v>9.9</v>
      </c>
      <c r="L19" s="8"/>
      <c r="M19" s="8">
        <v>3.8</v>
      </c>
      <c r="N19" s="8">
        <f t="shared" si="0"/>
        <v>3.92</v>
      </c>
      <c r="O19" s="8">
        <v>3</v>
      </c>
      <c r="P19" s="8">
        <v>1</v>
      </c>
      <c r="Q19" s="8"/>
    </row>
    <row r="20" spans="3:17" x14ac:dyDescent="0.25">
      <c r="C20" s="8"/>
      <c r="D20" s="7">
        <v>0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>
        <v>3</v>
      </c>
      <c r="P20" s="8">
        <v>1</v>
      </c>
      <c r="Q20" s="8"/>
    </row>
    <row r="21" spans="3:17" x14ac:dyDescent="0.25">
      <c r="C21" s="8"/>
      <c r="D21" s="7">
        <v>5.5555555555555558E-3</v>
      </c>
      <c r="E21" s="8"/>
      <c r="F21" s="8" t="s">
        <v>110</v>
      </c>
      <c r="G21" s="8"/>
      <c r="H21" s="8"/>
      <c r="I21" s="8"/>
      <c r="J21" s="8"/>
      <c r="K21" s="8"/>
      <c r="L21" s="8"/>
      <c r="M21" s="8"/>
      <c r="N21" s="8"/>
      <c r="O21" s="8">
        <v>3</v>
      </c>
      <c r="P21" s="8">
        <v>1</v>
      </c>
      <c r="Q21" s="8">
        <v>0</v>
      </c>
    </row>
    <row r="22" spans="3:17" x14ac:dyDescent="0.25">
      <c r="C22" s="8"/>
      <c r="D22" s="7">
        <v>0.17847222222222223</v>
      </c>
      <c r="E22" s="7">
        <v>0.17291666666666669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>
        <v>1</v>
      </c>
    </row>
    <row r="23" spans="3:17" x14ac:dyDescent="0.25">
      <c r="C23" s="8"/>
      <c r="D23" s="7">
        <v>7.3611111111111113E-2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>
        <v>1.5</v>
      </c>
    </row>
    <row r="24" spans="3:17" x14ac:dyDescent="0.25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</row>
    <row r="25" spans="3:17" x14ac:dyDescent="0.25">
      <c r="C25" s="7"/>
      <c r="D25" s="8"/>
      <c r="E25" s="8"/>
      <c r="F25" s="8"/>
      <c r="G25" s="8">
        <v>370</v>
      </c>
      <c r="H25" s="8"/>
      <c r="I25" s="8"/>
      <c r="J25" s="8"/>
      <c r="K25" s="8"/>
      <c r="L25" s="8"/>
      <c r="M25" s="8"/>
      <c r="N25" s="8"/>
      <c r="O25" s="8">
        <v>3</v>
      </c>
      <c r="P25" s="8">
        <v>1</v>
      </c>
      <c r="Q25" s="8"/>
    </row>
    <row r="26" spans="3:17" x14ac:dyDescent="0.25">
      <c r="C26" s="7">
        <v>0.68680555555555556</v>
      </c>
      <c r="D26" s="8"/>
      <c r="E26" s="8"/>
      <c r="F26" s="8" t="s">
        <v>92</v>
      </c>
      <c r="G26" s="8"/>
      <c r="H26" s="8"/>
      <c r="I26" s="8"/>
      <c r="J26" s="8"/>
      <c r="K26" s="8"/>
      <c r="L26" s="8"/>
      <c r="M26" s="8"/>
      <c r="N26" s="8"/>
      <c r="O26" s="8">
        <v>0</v>
      </c>
      <c r="P26" s="8">
        <v>0</v>
      </c>
      <c r="Q26" s="8"/>
    </row>
    <row r="29" spans="3:17" x14ac:dyDescent="0.25">
      <c r="D29" s="18" t="s">
        <v>97</v>
      </c>
      <c r="E29" s="18"/>
    </row>
    <row r="30" spans="3:17" x14ac:dyDescent="0.25">
      <c r="D30" s="18"/>
      <c r="E30" s="18" t="s">
        <v>93</v>
      </c>
    </row>
    <row r="31" spans="3:17" x14ac:dyDescent="0.25">
      <c r="D31" s="18"/>
      <c r="E31" s="18"/>
    </row>
    <row r="32" spans="3:17" x14ac:dyDescent="0.25">
      <c r="D32" s="18" t="s">
        <v>94</v>
      </c>
      <c r="E32" s="18"/>
      <c r="G32" t="s">
        <v>77</v>
      </c>
      <c r="J32">
        <v>20.399999999999999</v>
      </c>
      <c r="K32" t="s">
        <v>78</v>
      </c>
      <c r="N32" t="s">
        <v>88</v>
      </c>
    </row>
    <row r="33" spans="4:11" x14ac:dyDescent="0.25">
      <c r="D33" s="18" t="s">
        <v>96</v>
      </c>
      <c r="E33" s="18"/>
      <c r="J33">
        <f>2.38*J32</f>
        <v>48.551999999999992</v>
      </c>
      <c r="K33" t="s">
        <v>36</v>
      </c>
    </row>
    <row r="34" spans="4:11" x14ac:dyDescent="0.25">
      <c r="D34" s="18" t="s">
        <v>95</v>
      </c>
      <c r="E34" s="18"/>
    </row>
    <row r="36" spans="4:11" x14ac:dyDescent="0.25">
      <c r="G36" t="s">
        <v>79</v>
      </c>
      <c r="J36" s="3">
        <v>0.24652777777777779</v>
      </c>
      <c r="K36" t="s">
        <v>65</v>
      </c>
    </row>
    <row r="37" spans="4:11" x14ac:dyDescent="0.25">
      <c r="J37">
        <v>5.92</v>
      </c>
      <c r="K37" t="s">
        <v>81</v>
      </c>
    </row>
  </sheetData>
  <pageMargins left="0.7" right="0.7" top="0.75" bottom="0.75" header="0.3" footer="0.3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June11</vt:lpstr>
      <vt:lpstr>12June1Bar</vt:lpstr>
      <vt:lpstr>DrumCapacity</vt:lpstr>
      <vt:lpstr>12June2Bar</vt:lpstr>
      <vt:lpstr>Resume</vt:lpstr>
      <vt:lpstr>12June3Bar</vt:lpstr>
      <vt:lpstr>Test0120June2014</vt:lpstr>
      <vt:lpstr>Test0220June2014</vt:lpstr>
      <vt:lpstr>Test0320June2014</vt:lpstr>
      <vt:lpstr>Test0420June2014</vt:lpstr>
      <vt:lpstr>Test0123June2104</vt:lpstr>
      <vt:lpstr>Test0124June2014</vt:lpstr>
      <vt:lpstr>Conclusions</vt:lpstr>
    </vt:vector>
  </TitlesOfParts>
  <Company>CERN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cp:lastPrinted>2015-03-02T15:11:07Z</cp:lastPrinted>
  <dcterms:created xsi:type="dcterms:W3CDTF">2014-06-12T12:21:20Z</dcterms:created>
  <dcterms:modified xsi:type="dcterms:W3CDTF">2015-03-06T11:01:29Z</dcterms:modified>
</cp:coreProperties>
</file>