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25" windowWidth="13395" windowHeight="13620" activeTab="1"/>
  </bookViews>
  <sheets>
    <sheet name="RE Cabling Signal" sheetId="1" r:id="rId1"/>
    <sheet name="HVplusZRE4" sheetId="2" r:id="rId2"/>
    <sheet name="Comparision" sheetId="3" r:id="rId3"/>
  </sheets>
  <calcPr calcId="145621"/>
</workbook>
</file>

<file path=xl/calcChain.xml><?xml version="1.0" encoding="utf-8"?>
<calcChain xmlns="http://schemas.openxmlformats.org/spreadsheetml/2006/main">
  <c r="V12" i="2" l="1"/>
  <c r="V13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18" i="2"/>
  <c r="AF18" i="2" s="1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18" i="2"/>
  <c r="AE18" i="2" s="1"/>
  <c r="V32" i="2"/>
  <c r="T32" i="2"/>
  <c r="V19" i="2"/>
  <c r="T19" i="2"/>
  <c r="V18" i="2"/>
  <c r="AC18" i="2"/>
  <c r="Z18" i="2" l="1"/>
  <c r="AG18" i="2" s="1"/>
  <c r="AF19" i="2"/>
  <c r="AF54" i="2" s="1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19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U18" i="2"/>
  <c r="Z19" i="2"/>
  <c r="AG19" i="2" s="1"/>
  <c r="Z20" i="2"/>
  <c r="AG20" i="2" s="1"/>
  <c r="Z21" i="2"/>
  <c r="AG21" i="2" s="1"/>
  <c r="Z22" i="2"/>
  <c r="AG22" i="2" s="1"/>
  <c r="Z23" i="2"/>
  <c r="AG23" i="2" s="1"/>
  <c r="Z24" i="2"/>
  <c r="AG24" i="2" s="1"/>
  <c r="Z25" i="2"/>
  <c r="AG25" i="2" s="1"/>
  <c r="Z26" i="2"/>
  <c r="AG26" i="2" s="1"/>
  <c r="Z27" i="2"/>
  <c r="AG27" i="2" s="1"/>
  <c r="Z28" i="2"/>
  <c r="AG28" i="2" s="1"/>
  <c r="Z29" i="2"/>
  <c r="AG29" i="2" s="1"/>
  <c r="Z30" i="2"/>
  <c r="AG30" i="2" s="1"/>
  <c r="Z31" i="2"/>
  <c r="AG31" i="2" s="1"/>
  <c r="Z32" i="2"/>
  <c r="AG32" i="2" s="1"/>
  <c r="Z33" i="2"/>
  <c r="AG33" i="2" s="1"/>
  <c r="Z34" i="2"/>
  <c r="AG34" i="2" s="1"/>
  <c r="Z35" i="2"/>
  <c r="AG35" i="2" s="1"/>
  <c r="Z36" i="2"/>
  <c r="AG36" i="2" s="1"/>
  <c r="Z37" i="2"/>
  <c r="AG37" i="2" s="1"/>
  <c r="Z38" i="2"/>
  <c r="AG38" i="2" s="1"/>
  <c r="Z39" i="2"/>
  <c r="AG39" i="2" s="1"/>
  <c r="Z40" i="2"/>
  <c r="AG40" i="2" s="1"/>
  <c r="Z41" i="2"/>
  <c r="AG41" i="2" s="1"/>
  <c r="Z42" i="2"/>
  <c r="AG42" i="2" s="1"/>
  <c r="Z43" i="2"/>
  <c r="AG43" i="2" s="1"/>
  <c r="Z44" i="2"/>
  <c r="AG44" i="2" s="1"/>
  <c r="Z45" i="2"/>
  <c r="AG45" i="2" s="1"/>
  <c r="Z46" i="2"/>
  <c r="AG46" i="2" s="1"/>
  <c r="Z47" i="2"/>
  <c r="AG47" i="2" s="1"/>
  <c r="Z48" i="2"/>
  <c r="AG48" i="2" s="1"/>
  <c r="Z49" i="2"/>
  <c r="AG49" i="2" s="1"/>
  <c r="Z50" i="2"/>
  <c r="AG50" i="2" s="1"/>
  <c r="Z51" i="2"/>
  <c r="AG51" i="2" s="1"/>
  <c r="Z52" i="2"/>
  <c r="AG52" i="2" s="1"/>
  <c r="Z53" i="2"/>
  <c r="AG53" i="2" s="1"/>
  <c r="Z54" i="2" l="1"/>
  <c r="AE56" i="2" s="1"/>
  <c r="S54" i="2"/>
  <c r="S13" i="3" l="1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M48" i="3" l="1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50" i="3" s="1"/>
  <c r="AJ32" i="2"/>
  <c r="AR33" i="2"/>
  <c r="AQ32" i="2"/>
  <c r="AS33" i="2" s="1"/>
  <c r="AM33" i="2"/>
  <c r="AM34" i="2"/>
  <c r="AM35" i="2"/>
  <c r="AM36" i="2"/>
  <c r="AM37" i="2"/>
  <c r="AM38" i="2"/>
  <c r="AM39" i="2"/>
  <c r="AM32" i="2"/>
  <c r="J52" i="3" l="1"/>
  <c r="G52" i="3"/>
  <c r="D52" i="3"/>
  <c r="Q19" i="2" l="1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18" i="2"/>
  <c r="V53" i="2" l="1"/>
  <c r="R53" i="2"/>
  <c r="T53" i="2" s="1"/>
  <c r="V49" i="2"/>
  <c r="X49" i="2" s="1"/>
  <c r="R49" i="2"/>
  <c r="T49" i="2" s="1"/>
  <c r="V45" i="2"/>
  <c r="R45" i="2"/>
  <c r="T45" i="2" s="1"/>
  <c r="V41" i="2"/>
  <c r="R41" i="2"/>
  <c r="T41" i="2" s="1"/>
  <c r="V37" i="2"/>
  <c r="R37" i="2"/>
  <c r="T37" i="2" s="1"/>
  <c r="V31" i="2"/>
  <c r="R31" i="2"/>
  <c r="T31" i="2" s="1"/>
  <c r="V27" i="2"/>
  <c r="R27" i="2"/>
  <c r="T27" i="2" s="1"/>
  <c r="R52" i="2"/>
  <c r="T52" i="2" s="1"/>
  <c r="V52" i="2"/>
  <c r="V50" i="2"/>
  <c r="R50" i="2"/>
  <c r="T50" i="2" s="1"/>
  <c r="R48" i="2"/>
  <c r="T48" i="2" s="1"/>
  <c r="V48" i="2"/>
  <c r="V46" i="2"/>
  <c r="R46" i="2"/>
  <c r="T46" i="2" s="1"/>
  <c r="R44" i="2"/>
  <c r="T44" i="2" s="1"/>
  <c r="V44" i="2"/>
  <c r="V42" i="2"/>
  <c r="R42" i="2"/>
  <c r="T42" i="2" s="1"/>
  <c r="R40" i="2"/>
  <c r="T40" i="2" s="1"/>
  <c r="V40" i="2"/>
  <c r="V38" i="2"/>
  <c r="R38" i="2"/>
  <c r="T38" i="2" s="1"/>
  <c r="R36" i="2"/>
  <c r="T36" i="2" s="1"/>
  <c r="V36" i="2"/>
  <c r="R34" i="2"/>
  <c r="T34" i="2" s="1"/>
  <c r="V34" i="2"/>
  <c r="R32" i="2"/>
  <c r="X32" i="2"/>
  <c r="R30" i="2"/>
  <c r="T30" i="2" s="1"/>
  <c r="V30" i="2"/>
  <c r="R28" i="2"/>
  <c r="T28" i="2" s="1"/>
  <c r="V28" i="2"/>
  <c r="R26" i="2"/>
  <c r="T26" i="2" s="1"/>
  <c r="V26" i="2"/>
  <c r="R24" i="2"/>
  <c r="T24" i="2" s="1"/>
  <c r="V24" i="2"/>
  <c r="R22" i="2"/>
  <c r="T22" i="2" s="1"/>
  <c r="V22" i="2"/>
  <c r="R20" i="2"/>
  <c r="T20" i="2" s="1"/>
  <c r="V20" i="2"/>
  <c r="V51" i="2"/>
  <c r="R51" i="2"/>
  <c r="T51" i="2" s="1"/>
  <c r="V47" i="2"/>
  <c r="R47" i="2"/>
  <c r="T47" i="2" s="1"/>
  <c r="V43" i="2"/>
  <c r="R43" i="2"/>
  <c r="T43" i="2" s="1"/>
  <c r="V39" i="2"/>
  <c r="X39" i="2" s="1"/>
  <c r="R39" i="2"/>
  <c r="V35" i="2"/>
  <c r="R35" i="2"/>
  <c r="T35" i="2" s="1"/>
  <c r="V33" i="2"/>
  <c r="R33" i="2"/>
  <c r="T33" i="2" s="1"/>
  <c r="V29" i="2"/>
  <c r="R29" i="2"/>
  <c r="T29" i="2" s="1"/>
  <c r="V25" i="2"/>
  <c r="R25" i="2"/>
  <c r="T25" i="2" s="1"/>
  <c r="V23" i="2"/>
  <c r="R23" i="2"/>
  <c r="T23" i="2" s="1"/>
  <c r="V21" i="2"/>
  <c r="R21" i="2"/>
  <c r="T21" i="2" s="1"/>
  <c r="R19" i="2"/>
  <c r="R18" i="2"/>
  <c r="T18" i="2" s="1"/>
  <c r="AU51" i="2"/>
  <c r="AU45" i="2"/>
  <c r="AU52" i="2"/>
  <c r="AU50" i="2"/>
  <c r="AU48" i="2"/>
  <c r="AU46" i="2"/>
  <c r="AU44" i="2"/>
  <c r="AU42" i="2"/>
  <c r="AU40" i="2"/>
  <c r="AU37" i="2"/>
  <c r="AU35" i="2"/>
  <c r="AU33" i="2"/>
  <c r="BC33" i="2" s="1"/>
  <c r="BF33" i="2" s="1"/>
  <c r="BH33" i="2" s="1"/>
  <c r="AU30" i="2"/>
  <c r="AU28" i="2"/>
  <c r="AU26" i="2"/>
  <c r="AU22" i="2"/>
  <c r="AU20" i="2"/>
  <c r="AU53" i="2"/>
  <c r="BC53" i="2"/>
  <c r="BF53" i="2" s="1"/>
  <c r="BH53" i="2" s="1"/>
  <c r="AU49" i="2"/>
  <c r="AU47" i="2"/>
  <c r="AU43" i="2"/>
  <c r="AU41" i="2"/>
  <c r="AU38" i="2"/>
  <c r="BC38" i="2"/>
  <c r="BD38" i="2" s="1"/>
  <c r="AU36" i="2"/>
  <c r="BC36" i="2"/>
  <c r="BD36" i="2" s="1"/>
  <c r="AU34" i="2"/>
  <c r="BC34" i="2"/>
  <c r="BD34" i="2" s="1"/>
  <c r="AU31" i="2"/>
  <c r="BC31" i="2"/>
  <c r="BF31" i="2" s="1"/>
  <c r="BH31" i="2" s="1"/>
  <c r="AU29" i="2"/>
  <c r="BC29" i="2"/>
  <c r="BF29" i="2" s="1"/>
  <c r="BH29" i="2" s="1"/>
  <c r="AU27" i="2"/>
  <c r="BC27" i="2"/>
  <c r="BF27" i="2" s="1"/>
  <c r="BH27" i="2" s="1"/>
  <c r="AU25" i="2"/>
  <c r="BC25" i="2"/>
  <c r="BF25" i="2" s="1"/>
  <c r="BH25" i="2" s="1"/>
  <c r="AU23" i="2"/>
  <c r="AU21" i="2"/>
  <c r="AU24" i="2"/>
  <c r="AI24" i="2"/>
  <c r="AJ24" i="2" s="1"/>
  <c r="R54" i="2"/>
  <c r="AU19" i="2"/>
  <c r="BP53" i="2"/>
  <c r="BO53" i="2"/>
  <c r="BP52" i="2"/>
  <c r="BO52" i="2"/>
  <c r="BC52" i="2"/>
  <c r="BD52" i="2" s="1"/>
  <c r="BP51" i="2"/>
  <c r="BO51" i="2"/>
  <c r="BC51" i="2"/>
  <c r="BF51" i="2" s="1"/>
  <c r="BH51" i="2" s="1"/>
  <c r="BP50" i="2"/>
  <c r="BO50" i="2"/>
  <c r="BC50" i="2"/>
  <c r="BD50" i="2" s="1"/>
  <c r="BP49" i="2"/>
  <c r="BO49" i="2"/>
  <c r="BC49" i="2"/>
  <c r="BF49" i="2" s="1"/>
  <c r="BH49" i="2" s="1"/>
  <c r="BP48" i="2"/>
  <c r="BO48" i="2"/>
  <c r="BC48" i="2"/>
  <c r="BD48" i="2" s="1"/>
  <c r="BP47" i="2"/>
  <c r="BO47" i="2"/>
  <c r="BC47" i="2"/>
  <c r="BF47" i="2" s="1"/>
  <c r="BH47" i="2" s="1"/>
  <c r="BP46" i="2"/>
  <c r="BO46" i="2"/>
  <c r="BC46" i="2"/>
  <c r="BD46" i="2" s="1"/>
  <c r="BP45" i="2"/>
  <c r="BO45" i="2"/>
  <c r="BC45" i="2"/>
  <c r="BF45" i="2" s="1"/>
  <c r="BH45" i="2" s="1"/>
  <c r="BP44" i="2"/>
  <c r="BO44" i="2"/>
  <c r="BC44" i="2"/>
  <c r="BD44" i="2" s="1"/>
  <c r="BP43" i="2"/>
  <c r="BO43" i="2"/>
  <c r="BC43" i="2"/>
  <c r="BF43" i="2" s="1"/>
  <c r="BH43" i="2" s="1"/>
  <c r="BP42" i="2"/>
  <c r="BO42" i="2"/>
  <c r="BC42" i="2"/>
  <c r="BD42" i="2" s="1"/>
  <c r="BP41" i="2"/>
  <c r="BO41" i="2"/>
  <c r="BC41" i="2"/>
  <c r="BF41" i="2" s="1"/>
  <c r="BH41" i="2" s="1"/>
  <c r="BP40" i="2"/>
  <c r="BO40" i="2"/>
  <c r="BC40" i="2"/>
  <c r="BD40" i="2" s="1"/>
  <c r="BP39" i="2"/>
  <c r="BO39" i="2"/>
  <c r="BP38" i="2"/>
  <c r="BO38" i="2"/>
  <c r="BP37" i="2"/>
  <c r="BO37" i="2"/>
  <c r="BC37" i="2"/>
  <c r="BF37" i="2" s="1"/>
  <c r="BH37" i="2" s="1"/>
  <c r="BP36" i="2"/>
  <c r="BO36" i="2"/>
  <c r="BP35" i="2"/>
  <c r="BO35" i="2"/>
  <c r="BC35" i="2"/>
  <c r="BF35" i="2" s="1"/>
  <c r="BH35" i="2" s="1"/>
  <c r="BP34" i="2"/>
  <c r="BO34" i="2"/>
  <c r="BP33" i="2"/>
  <c r="BO33" i="2"/>
  <c r="BP32" i="2"/>
  <c r="BO32" i="2"/>
  <c r="BP31" i="2"/>
  <c r="BO31" i="2"/>
  <c r="BP30" i="2"/>
  <c r="BO30" i="2"/>
  <c r="BC30" i="2"/>
  <c r="BD30" i="2" s="1"/>
  <c r="BP29" i="2"/>
  <c r="BO29" i="2"/>
  <c r="BP28" i="2"/>
  <c r="BO28" i="2"/>
  <c r="BC28" i="2"/>
  <c r="BD28" i="2" s="1"/>
  <c r="BP27" i="2"/>
  <c r="BO27" i="2"/>
  <c r="BP26" i="2"/>
  <c r="BO26" i="2"/>
  <c r="BC26" i="2"/>
  <c r="BD26" i="2" s="1"/>
  <c r="BP25" i="2"/>
  <c r="BO25" i="2"/>
  <c r="BP24" i="2"/>
  <c r="BO24" i="2"/>
  <c r="BP23" i="2"/>
  <c r="BO23" i="2"/>
  <c r="BC23" i="2"/>
  <c r="BF23" i="2" s="1"/>
  <c r="BH23" i="2" s="1"/>
  <c r="BP22" i="2"/>
  <c r="BO22" i="2"/>
  <c r="BC22" i="2"/>
  <c r="BF22" i="2" s="1"/>
  <c r="BH22" i="2" s="1"/>
  <c r="BP21" i="2"/>
  <c r="BO21" i="2"/>
  <c r="BC21" i="2"/>
  <c r="BF21" i="2" s="1"/>
  <c r="BH21" i="2" s="1"/>
  <c r="BP20" i="2"/>
  <c r="BO20" i="2"/>
  <c r="BC20" i="2"/>
  <c r="BF20" i="2" s="1"/>
  <c r="BH20" i="2" s="1"/>
  <c r="BP19" i="2"/>
  <c r="BO19" i="2"/>
  <c r="BC19" i="2"/>
  <c r="BF19" i="2" s="1"/>
  <c r="BH19" i="2" s="1"/>
  <c r="BP18" i="2"/>
  <c r="BO18" i="2"/>
  <c r="BO12" i="2"/>
  <c r="T39" i="2" l="1"/>
  <c r="BC39" i="2" s="1"/>
  <c r="BF39" i="2" s="1"/>
  <c r="BH39" i="2" s="1"/>
  <c r="AU39" i="2"/>
  <c r="T54" i="2"/>
  <c r="AU32" i="2"/>
  <c r="BC24" i="2"/>
  <c r="BD24" i="2" s="1"/>
  <c r="BG24" i="2" s="1"/>
  <c r="BO15" i="2"/>
  <c r="BP15" i="2"/>
  <c r="BC18" i="2"/>
  <c r="BF18" i="2" s="1"/>
  <c r="BD45" i="2"/>
  <c r="BL45" i="2" s="1"/>
  <c r="BM45" i="2" s="1"/>
  <c r="BD29" i="2"/>
  <c r="BL29" i="2" s="1"/>
  <c r="BM29" i="2" s="1"/>
  <c r="BD19" i="2"/>
  <c r="BL19" i="2" s="1"/>
  <c r="BM19" i="2" s="1"/>
  <c r="BD37" i="2"/>
  <c r="BL37" i="2" s="1"/>
  <c r="BM37" i="2" s="1"/>
  <c r="BO14" i="2"/>
  <c r="BD23" i="2"/>
  <c r="BL23" i="2" s="1"/>
  <c r="BM23" i="2" s="1"/>
  <c r="BD33" i="2"/>
  <c r="BL33" i="2" s="1"/>
  <c r="BM33" i="2" s="1"/>
  <c r="BD41" i="2"/>
  <c r="BL41" i="2" s="1"/>
  <c r="BM41" i="2" s="1"/>
  <c r="BD49" i="2"/>
  <c r="BL49" i="2" s="1"/>
  <c r="BM49" i="2" s="1"/>
  <c r="BO13" i="2"/>
  <c r="BD21" i="2"/>
  <c r="BL21" i="2" s="1"/>
  <c r="BM21" i="2" s="1"/>
  <c r="BD25" i="2"/>
  <c r="BL25" i="2" s="1"/>
  <c r="BM25" i="2" s="1"/>
  <c r="BF26" i="2"/>
  <c r="BH26" i="2" s="1"/>
  <c r="BD27" i="2"/>
  <c r="BL27" i="2" s="1"/>
  <c r="BM27" i="2" s="1"/>
  <c r="BD31" i="2"/>
  <c r="BL31" i="2" s="1"/>
  <c r="BM31" i="2" s="1"/>
  <c r="BD35" i="2"/>
  <c r="BL35" i="2" s="1"/>
  <c r="BM35" i="2" s="1"/>
  <c r="BD43" i="2"/>
  <c r="BL43" i="2" s="1"/>
  <c r="BM43" i="2" s="1"/>
  <c r="BD47" i="2"/>
  <c r="BL47" i="2" s="1"/>
  <c r="BM47" i="2" s="1"/>
  <c r="BD51" i="2"/>
  <c r="BL51" i="2" s="1"/>
  <c r="BM51" i="2" s="1"/>
  <c r="BL30" i="2"/>
  <c r="BM30" i="2" s="1"/>
  <c r="BG30" i="2"/>
  <c r="BL34" i="2"/>
  <c r="BM34" i="2" s="1"/>
  <c r="BG34" i="2"/>
  <c r="BL38" i="2"/>
  <c r="BM38" i="2" s="1"/>
  <c r="BG38" i="2"/>
  <c r="BP12" i="2"/>
  <c r="BP13" i="2"/>
  <c r="BP14" i="2"/>
  <c r="BD20" i="2"/>
  <c r="BD22" i="2"/>
  <c r="BL26" i="2"/>
  <c r="BM26" i="2" s="1"/>
  <c r="BG26" i="2"/>
  <c r="BL28" i="2"/>
  <c r="BM28" i="2" s="1"/>
  <c r="BG28" i="2"/>
  <c r="BL36" i="2"/>
  <c r="BM36" i="2" s="1"/>
  <c r="BG36" i="2"/>
  <c r="BL40" i="2"/>
  <c r="BM40" i="2" s="1"/>
  <c r="BG40" i="2"/>
  <c r="BL44" i="2"/>
  <c r="BM44" i="2" s="1"/>
  <c r="BG44" i="2"/>
  <c r="BL48" i="2"/>
  <c r="BM48" i="2" s="1"/>
  <c r="BG48" i="2"/>
  <c r="BL52" i="2"/>
  <c r="BM52" i="2" s="1"/>
  <c r="BG52" i="2"/>
  <c r="BL42" i="2"/>
  <c r="BM42" i="2" s="1"/>
  <c r="BG42" i="2"/>
  <c r="BL46" i="2"/>
  <c r="BM46" i="2" s="1"/>
  <c r="BG46" i="2"/>
  <c r="BL50" i="2"/>
  <c r="BM50" i="2" s="1"/>
  <c r="BG50" i="2"/>
  <c r="BF28" i="2"/>
  <c r="BH28" i="2" s="1"/>
  <c r="BF30" i="2"/>
  <c r="BH30" i="2" s="1"/>
  <c r="BF34" i="2"/>
  <c r="BH34" i="2" s="1"/>
  <c r="BF36" i="2"/>
  <c r="BH36" i="2" s="1"/>
  <c r="BF38" i="2"/>
  <c r="BH38" i="2" s="1"/>
  <c r="BF40" i="2"/>
  <c r="BH40" i="2" s="1"/>
  <c r="BF42" i="2"/>
  <c r="BH42" i="2" s="1"/>
  <c r="BF44" i="2"/>
  <c r="BH44" i="2" s="1"/>
  <c r="BF46" i="2"/>
  <c r="BH46" i="2" s="1"/>
  <c r="BF48" i="2"/>
  <c r="BH48" i="2" s="1"/>
  <c r="BF50" i="2"/>
  <c r="BH50" i="2" s="1"/>
  <c r="BF52" i="2"/>
  <c r="BH52" i="2" s="1"/>
  <c r="BD53" i="2"/>
  <c r="BL43" i="1"/>
  <c r="BL42" i="1"/>
  <c r="BL41" i="1"/>
  <c r="BL40" i="1"/>
  <c r="BL39" i="1"/>
  <c r="BL38" i="1"/>
  <c r="BL37" i="1"/>
  <c r="BL36" i="1"/>
  <c r="BL35" i="1"/>
  <c r="BL34" i="1"/>
  <c r="BL33" i="1"/>
  <c r="BL32" i="1"/>
  <c r="BL31" i="1"/>
  <c r="BL30" i="1"/>
  <c r="BL29" i="1"/>
  <c r="BL28" i="1"/>
  <c r="BL27" i="1"/>
  <c r="BL26" i="1"/>
  <c r="BL25" i="1"/>
  <c r="BL24" i="1"/>
  <c r="BL23" i="1"/>
  <c r="BL22" i="1"/>
  <c r="BL21" i="1"/>
  <c r="BL20" i="1"/>
  <c r="BL19" i="1"/>
  <c r="BL18" i="1"/>
  <c r="BL17" i="1"/>
  <c r="BL16" i="1"/>
  <c r="BL15" i="1"/>
  <c r="BL14" i="1"/>
  <c r="BL13" i="1"/>
  <c r="BL12" i="1"/>
  <c r="BL11" i="1"/>
  <c r="BL10" i="1"/>
  <c r="BL9" i="1"/>
  <c r="BL8" i="1"/>
  <c r="BI8" i="1"/>
  <c r="BI9" i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34" i="1"/>
  <c r="BI35" i="1"/>
  <c r="BI36" i="1"/>
  <c r="BI37" i="1"/>
  <c r="BI38" i="1"/>
  <c r="BI39" i="1"/>
  <c r="BI40" i="1"/>
  <c r="BI41" i="1"/>
  <c r="BI42" i="1"/>
  <c r="BI43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BJ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J18" i="1"/>
  <c r="BJ17" i="1"/>
  <c r="BJ16" i="1"/>
  <c r="BJ15" i="1"/>
  <c r="BJ14" i="1"/>
  <c r="BJ13" i="1"/>
  <c r="BJ12" i="1"/>
  <c r="BJ11" i="1"/>
  <c r="BJ10" i="1"/>
  <c r="BJ9" i="1"/>
  <c r="BJ8" i="1"/>
  <c r="Y88" i="1"/>
  <c r="X88" i="1"/>
  <c r="L88" i="1"/>
  <c r="O88" i="1" s="1"/>
  <c r="Q88" i="1" s="1"/>
  <c r="Y87" i="1"/>
  <c r="X87" i="1"/>
  <c r="L87" i="1"/>
  <c r="M87" i="1" s="1"/>
  <c r="Y86" i="1"/>
  <c r="X86" i="1"/>
  <c r="L86" i="1"/>
  <c r="O86" i="1" s="1"/>
  <c r="Q86" i="1" s="1"/>
  <c r="Y85" i="1"/>
  <c r="X85" i="1"/>
  <c r="L85" i="1"/>
  <c r="Y84" i="1"/>
  <c r="X84" i="1"/>
  <c r="L84" i="1"/>
  <c r="O84" i="1" s="1"/>
  <c r="Q84" i="1" s="1"/>
  <c r="Y83" i="1"/>
  <c r="X83" i="1"/>
  <c r="L83" i="1"/>
  <c r="M83" i="1" s="1"/>
  <c r="Y82" i="1"/>
  <c r="X82" i="1"/>
  <c r="L82" i="1"/>
  <c r="O82" i="1" s="1"/>
  <c r="Q82" i="1" s="1"/>
  <c r="Y81" i="1"/>
  <c r="X81" i="1"/>
  <c r="L81" i="1"/>
  <c r="Y80" i="1"/>
  <c r="X80" i="1"/>
  <c r="L80" i="1"/>
  <c r="O80" i="1" s="1"/>
  <c r="Q80" i="1" s="1"/>
  <c r="Y79" i="1"/>
  <c r="X79" i="1"/>
  <c r="L79" i="1"/>
  <c r="M79" i="1" s="1"/>
  <c r="U79" i="1" s="1"/>
  <c r="V79" i="1" s="1"/>
  <c r="Y78" i="1"/>
  <c r="X78" i="1"/>
  <c r="L78" i="1"/>
  <c r="Y77" i="1"/>
  <c r="X77" i="1"/>
  <c r="L77" i="1"/>
  <c r="O77" i="1" s="1"/>
  <c r="Q77" i="1" s="1"/>
  <c r="Y76" i="1"/>
  <c r="X76" i="1"/>
  <c r="L76" i="1"/>
  <c r="M76" i="1" s="1"/>
  <c r="P76" i="1" s="1"/>
  <c r="Y75" i="1"/>
  <c r="X75" i="1"/>
  <c r="L75" i="1"/>
  <c r="M75" i="1" s="1"/>
  <c r="U75" i="1" s="1"/>
  <c r="V75" i="1" s="1"/>
  <c r="Y74" i="1"/>
  <c r="X74" i="1"/>
  <c r="L74" i="1"/>
  <c r="Y73" i="1"/>
  <c r="X73" i="1"/>
  <c r="L73" i="1"/>
  <c r="O73" i="1" s="1"/>
  <c r="Q73" i="1" s="1"/>
  <c r="Y72" i="1"/>
  <c r="X72" i="1"/>
  <c r="L72" i="1"/>
  <c r="O72" i="1" s="1"/>
  <c r="Q72" i="1" s="1"/>
  <c r="Y71" i="1"/>
  <c r="X71" i="1"/>
  <c r="L71" i="1"/>
  <c r="M71" i="1" s="1"/>
  <c r="U71" i="1" s="1"/>
  <c r="V71" i="1" s="1"/>
  <c r="Y70" i="1"/>
  <c r="X70" i="1"/>
  <c r="L70" i="1"/>
  <c r="Y69" i="1"/>
  <c r="X69" i="1"/>
  <c r="L69" i="1"/>
  <c r="O69" i="1" s="1"/>
  <c r="Q69" i="1" s="1"/>
  <c r="Y68" i="1"/>
  <c r="X68" i="1"/>
  <c r="L68" i="1"/>
  <c r="O68" i="1" s="1"/>
  <c r="Q68" i="1" s="1"/>
  <c r="Y67" i="1"/>
  <c r="X67" i="1"/>
  <c r="L67" i="1"/>
  <c r="M67" i="1" s="1"/>
  <c r="U67" i="1" s="1"/>
  <c r="V67" i="1" s="1"/>
  <c r="Y66" i="1"/>
  <c r="X66" i="1"/>
  <c r="L66" i="1"/>
  <c r="Y65" i="1"/>
  <c r="X65" i="1"/>
  <c r="L65" i="1"/>
  <c r="O65" i="1" s="1"/>
  <c r="Q65" i="1" s="1"/>
  <c r="Y64" i="1"/>
  <c r="X64" i="1"/>
  <c r="L64" i="1"/>
  <c r="O64" i="1" s="1"/>
  <c r="Q64" i="1" s="1"/>
  <c r="Y63" i="1"/>
  <c r="X63" i="1"/>
  <c r="L63" i="1"/>
  <c r="M63" i="1" s="1"/>
  <c r="U63" i="1" s="1"/>
  <c r="V63" i="1" s="1"/>
  <c r="Y62" i="1"/>
  <c r="X62" i="1"/>
  <c r="L62" i="1"/>
  <c r="Y61" i="1"/>
  <c r="X61" i="1"/>
  <c r="L61" i="1"/>
  <c r="O61" i="1" s="1"/>
  <c r="Q61" i="1" s="1"/>
  <c r="Y60" i="1"/>
  <c r="X60" i="1"/>
  <c r="L60" i="1"/>
  <c r="M60" i="1" s="1"/>
  <c r="P60" i="1" s="1"/>
  <c r="Y59" i="1"/>
  <c r="X59" i="1"/>
  <c r="L59" i="1"/>
  <c r="M59" i="1" s="1"/>
  <c r="U59" i="1" s="1"/>
  <c r="V59" i="1" s="1"/>
  <c r="Y58" i="1"/>
  <c r="X58" i="1"/>
  <c r="L58" i="1"/>
  <c r="Y57" i="1"/>
  <c r="X57" i="1"/>
  <c r="L57" i="1"/>
  <c r="O57" i="1" s="1"/>
  <c r="Q57" i="1" s="1"/>
  <c r="Y56" i="1"/>
  <c r="X56" i="1"/>
  <c r="L56" i="1"/>
  <c r="O56" i="1" s="1"/>
  <c r="Q56" i="1" s="1"/>
  <c r="Y55" i="1"/>
  <c r="X55" i="1"/>
  <c r="L55" i="1"/>
  <c r="M55" i="1" s="1"/>
  <c r="U55" i="1" s="1"/>
  <c r="V55" i="1" s="1"/>
  <c r="Y54" i="1"/>
  <c r="X54" i="1"/>
  <c r="L54" i="1"/>
  <c r="Y53" i="1"/>
  <c r="X53" i="1"/>
  <c r="L53" i="1"/>
  <c r="O53" i="1" s="1"/>
  <c r="Q53" i="1" s="1"/>
  <c r="BL24" i="2" l="1"/>
  <c r="BM24" i="2" s="1"/>
  <c r="BD39" i="2"/>
  <c r="BL39" i="2" s="1"/>
  <c r="BM39" i="2" s="1"/>
  <c r="BC32" i="2"/>
  <c r="BF24" i="2"/>
  <c r="BH24" i="2" s="1"/>
  <c r="BG19" i="2"/>
  <c r="BG23" i="2"/>
  <c r="BD18" i="2"/>
  <c r="BH18" i="2"/>
  <c r="AU54" i="2"/>
  <c r="R56" i="2" s="1"/>
  <c r="BG47" i="2"/>
  <c r="BG45" i="2"/>
  <c r="BG31" i="2"/>
  <c r="BG33" i="2"/>
  <c r="BG39" i="2"/>
  <c r="BG49" i="2"/>
  <c r="BG21" i="2"/>
  <c r="BG51" i="2"/>
  <c r="BG43" i="2"/>
  <c r="BG41" i="2"/>
  <c r="BG37" i="2"/>
  <c r="BG35" i="2"/>
  <c r="BG29" i="2"/>
  <c r="BG25" i="2"/>
  <c r="BG27" i="2"/>
  <c r="BL53" i="2"/>
  <c r="BM53" i="2" s="1"/>
  <c r="BG53" i="2"/>
  <c r="BL22" i="2"/>
  <c r="BM22" i="2" s="1"/>
  <c r="BG22" i="2"/>
  <c r="BL20" i="2"/>
  <c r="BM20" i="2" s="1"/>
  <c r="BG20" i="2"/>
  <c r="O55" i="1"/>
  <c r="Q55" i="1" s="1"/>
  <c r="M56" i="1"/>
  <c r="P56" i="1" s="1"/>
  <c r="O71" i="1"/>
  <c r="Q71" i="1" s="1"/>
  <c r="M72" i="1"/>
  <c r="P72" i="1" s="1"/>
  <c r="O87" i="1"/>
  <c r="Q87" i="1" s="1"/>
  <c r="M88" i="1"/>
  <c r="P88" i="1" s="1"/>
  <c r="O60" i="1"/>
  <c r="Q60" i="1" s="1"/>
  <c r="O76" i="1"/>
  <c r="Q76" i="1" s="1"/>
  <c r="O67" i="1"/>
  <c r="Q67" i="1" s="1"/>
  <c r="M68" i="1"/>
  <c r="P68" i="1" s="1"/>
  <c r="O83" i="1"/>
  <c r="Q83" i="1" s="1"/>
  <c r="M84" i="1"/>
  <c r="P84" i="1" s="1"/>
  <c r="O63" i="1"/>
  <c r="Q63" i="1" s="1"/>
  <c r="M64" i="1"/>
  <c r="P64" i="1" s="1"/>
  <c r="O79" i="1"/>
  <c r="Q79" i="1" s="1"/>
  <c r="M80" i="1"/>
  <c r="P80" i="1" s="1"/>
  <c r="O59" i="1"/>
  <c r="Q59" i="1" s="1"/>
  <c r="O75" i="1"/>
  <c r="Q75" i="1" s="1"/>
  <c r="U56" i="1"/>
  <c r="V56" i="1" s="1"/>
  <c r="U60" i="1"/>
  <c r="V60" i="1" s="1"/>
  <c r="U76" i="1"/>
  <c r="V76" i="1" s="1"/>
  <c r="M81" i="1"/>
  <c r="O81" i="1"/>
  <c r="Q81" i="1" s="1"/>
  <c r="U83" i="1"/>
  <c r="V83" i="1" s="1"/>
  <c r="P83" i="1"/>
  <c r="Y51" i="1"/>
  <c r="Y50" i="1"/>
  <c r="Y49" i="1"/>
  <c r="Y48" i="1"/>
  <c r="M77" i="1"/>
  <c r="M53" i="1"/>
  <c r="X51" i="1"/>
  <c r="X49" i="1"/>
  <c r="X48" i="1"/>
  <c r="X50" i="1"/>
  <c r="P55" i="1"/>
  <c r="M57" i="1"/>
  <c r="P59" i="1"/>
  <c r="M61" i="1"/>
  <c r="P63" i="1"/>
  <c r="M65" i="1"/>
  <c r="P67" i="1"/>
  <c r="M69" i="1"/>
  <c r="P71" i="1"/>
  <c r="M73" i="1"/>
  <c r="P75" i="1"/>
  <c r="P79" i="1"/>
  <c r="O54" i="1"/>
  <c r="Q54" i="1" s="1"/>
  <c r="M54" i="1"/>
  <c r="O58" i="1"/>
  <c r="Q58" i="1" s="1"/>
  <c r="M58" i="1"/>
  <c r="O62" i="1"/>
  <c r="Q62" i="1" s="1"/>
  <c r="M62" i="1"/>
  <c r="O66" i="1"/>
  <c r="Q66" i="1" s="1"/>
  <c r="M66" i="1"/>
  <c r="O70" i="1"/>
  <c r="Q70" i="1" s="1"/>
  <c r="M70" i="1"/>
  <c r="O74" i="1"/>
  <c r="Q74" i="1" s="1"/>
  <c r="M74" i="1"/>
  <c r="O78" i="1"/>
  <c r="Q78" i="1" s="1"/>
  <c r="M78" i="1"/>
  <c r="O85" i="1"/>
  <c r="Q85" i="1" s="1"/>
  <c r="M85" i="1"/>
  <c r="U87" i="1"/>
  <c r="V87" i="1" s="1"/>
  <c r="P87" i="1"/>
  <c r="M82" i="1"/>
  <c r="M86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Y9" i="1"/>
  <c r="X9" i="1"/>
  <c r="Y8" i="1"/>
  <c r="X8" i="1"/>
  <c r="BD32" i="2" l="1"/>
  <c r="BF32" i="2"/>
  <c r="BH32" i="2" s="1"/>
  <c r="BH14" i="2" s="1"/>
  <c r="BG18" i="2"/>
  <c r="BL18" i="2"/>
  <c r="BM18" i="2" s="1"/>
  <c r="X5" i="1"/>
  <c r="Y5" i="1"/>
  <c r="X4" i="1"/>
  <c r="X6" i="1"/>
  <c r="X3" i="1"/>
  <c r="Y4" i="1"/>
  <c r="Y6" i="1"/>
  <c r="Y3" i="1"/>
  <c r="U68" i="1"/>
  <c r="V68" i="1" s="1"/>
  <c r="U72" i="1"/>
  <c r="V72" i="1" s="1"/>
  <c r="U88" i="1"/>
  <c r="V88" i="1" s="1"/>
  <c r="U64" i="1"/>
  <c r="V64" i="1" s="1"/>
  <c r="U84" i="1"/>
  <c r="V84" i="1" s="1"/>
  <c r="U80" i="1"/>
  <c r="V80" i="1" s="1"/>
  <c r="Q48" i="1"/>
  <c r="Q51" i="1"/>
  <c r="P81" i="1"/>
  <c r="U81" i="1"/>
  <c r="V81" i="1" s="1"/>
  <c r="Q50" i="1"/>
  <c r="U78" i="1"/>
  <c r="V78" i="1" s="1"/>
  <c r="P78" i="1"/>
  <c r="U70" i="1"/>
  <c r="V70" i="1" s="1"/>
  <c r="P70" i="1"/>
  <c r="U62" i="1"/>
  <c r="V62" i="1" s="1"/>
  <c r="P62" i="1"/>
  <c r="U54" i="1"/>
  <c r="V54" i="1" s="1"/>
  <c r="P54" i="1"/>
  <c r="P73" i="1"/>
  <c r="U73" i="1"/>
  <c r="V73" i="1" s="1"/>
  <c r="P65" i="1"/>
  <c r="U65" i="1"/>
  <c r="V65" i="1" s="1"/>
  <c r="P57" i="1"/>
  <c r="U57" i="1"/>
  <c r="V57" i="1" s="1"/>
  <c r="U86" i="1"/>
  <c r="V86" i="1" s="1"/>
  <c r="P86" i="1"/>
  <c r="Q49" i="1"/>
  <c r="U82" i="1"/>
  <c r="V82" i="1" s="1"/>
  <c r="P82" i="1"/>
  <c r="P85" i="1"/>
  <c r="U85" i="1"/>
  <c r="V85" i="1" s="1"/>
  <c r="U74" i="1"/>
  <c r="V74" i="1" s="1"/>
  <c r="P74" i="1"/>
  <c r="U66" i="1"/>
  <c r="V66" i="1" s="1"/>
  <c r="P66" i="1"/>
  <c r="U58" i="1"/>
  <c r="V58" i="1" s="1"/>
  <c r="P58" i="1"/>
  <c r="P69" i="1"/>
  <c r="U69" i="1"/>
  <c r="V69" i="1" s="1"/>
  <c r="P61" i="1"/>
  <c r="U61" i="1"/>
  <c r="V61" i="1" s="1"/>
  <c r="P53" i="1"/>
  <c r="U53" i="1"/>
  <c r="V53" i="1" s="1"/>
  <c r="P77" i="1"/>
  <c r="U77" i="1"/>
  <c r="V77" i="1" s="1"/>
  <c r="L32" i="1"/>
  <c r="M32" i="1" s="1"/>
  <c r="L14" i="1"/>
  <c r="BH15" i="2" l="1"/>
  <c r="BH12" i="2"/>
  <c r="BH13" i="2"/>
  <c r="BL32" i="2"/>
  <c r="BM32" i="2" s="1"/>
  <c r="BG32" i="2"/>
  <c r="BG13" i="2" s="1"/>
  <c r="P32" i="1"/>
  <c r="U32" i="1"/>
  <c r="V32" i="1" s="1"/>
  <c r="P51" i="1"/>
  <c r="P49" i="1"/>
  <c r="P50" i="1"/>
  <c r="P48" i="1"/>
  <c r="O32" i="1"/>
  <c r="Q32" i="1" s="1"/>
  <c r="M14" i="1"/>
  <c r="O14" i="1"/>
  <c r="Q14" i="1" s="1"/>
  <c r="L8" i="1"/>
  <c r="O8" i="1" s="1"/>
  <c r="BG15" i="2" l="1"/>
  <c r="BG14" i="2"/>
  <c r="BG12" i="2"/>
  <c r="P14" i="1"/>
  <c r="U14" i="1"/>
  <c r="V14" i="1" s="1"/>
  <c r="M8" i="1"/>
  <c r="Q8" i="1"/>
  <c r="L26" i="1"/>
  <c r="L41" i="1"/>
  <c r="L33" i="1"/>
  <c r="L28" i="1"/>
  <c r="L24" i="1"/>
  <c r="L23" i="1"/>
  <c r="L15" i="1"/>
  <c r="L9" i="1"/>
  <c r="P8" i="1" l="1"/>
  <c r="U8" i="1"/>
  <c r="V8" i="1" s="1"/>
  <c r="M28" i="1"/>
  <c r="O28" i="1"/>
  <c r="Q28" i="1" s="1"/>
  <c r="M15" i="1"/>
  <c r="O15" i="1"/>
  <c r="Q15" i="1" s="1"/>
  <c r="O41" i="1"/>
  <c r="Q41" i="1" s="1"/>
  <c r="M41" i="1"/>
  <c r="L39" i="1"/>
  <c r="M23" i="1"/>
  <c r="O23" i="1"/>
  <c r="Q23" i="1" s="1"/>
  <c r="M24" i="1"/>
  <c r="O24" i="1"/>
  <c r="Q24" i="1" s="1"/>
  <c r="O9" i="1"/>
  <c r="Q9" i="1" s="1"/>
  <c r="M9" i="1"/>
  <c r="M26" i="1"/>
  <c r="O26" i="1"/>
  <c r="Q26" i="1" s="1"/>
  <c r="O33" i="1"/>
  <c r="Q33" i="1" s="1"/>
  <c r="M33" i="1"/>
  <c r="L40" i="1"/>
  <c r="L27" i="1"/>
  <c r="L34" i="1"/>
  <c r="L38" i="1"/>
  <c r="L16" i="1"/>
  <c r="L22" i="1"/>
  <c r="L10" i="1"/>
  <c r="L29" i="1"/>
  <c r="L42" i="1"/>
  <c r="L25" i="1"/>
  <c r="P33" i="1" l="1"/>
  <c r="U33" i="1"/>
  <c r="V33" i="1" s="1"/>
  <c r="P9" i="1"/>
  <c r="U9" i="1"/>
  <c r="V9" i="1" s="1"/>
  <c r="P28" i="1"/>
  <c r="U28" i="1"/>
  <c r="V28" i="1" s="1"/>
  <c r="P23" i="1"/>
  <c r="U23" i="1"/>
  <c r="V23" i="1" s="1"/>
  <c r="P15" i="1"/>
  <c r="U15" i="1"/>
  <c r="V15" i="1" s="1"/>
  <c r="P26" i="1"/>
  <c r="U26" i="1"/>
  <c r="V26" i="1" s="1"/>
  <c r="P24" i="1"/>
  <c r="U24" i="1"/>
  <c r="V24" i="1" s="1"/>
  <c r="P41" i="1"/>
  <c r="U41" i="1"/>
  <c r="V41" i="1" s="1"/>
  <c r="O29" i="1"/>
  <c r="Q29" i="1" s="1"/>
  <c r="M29" i="1"/>
  <c r="M16" i="1"/>
  <c r="O16" i="1"/>
  <c r="Q16" i="1" s="1"/>
  <c r="O40" i="1"/>
  <c r="Q40" i="1" s="1"/>
  <c r="M40" i="1"/>
  <c r="M38" i="1"/>
  <c r="O38" i="1"/>
  <c r="Q38" i="1" s="1"/>
  <c r="M39" i="1"/>
  <c r="O39" i="1"/>
  <c r="Q39" i="1" s="1"/>
  <c r="O25" i="1"/>
  <c r="Q25" i="1" s="1"/>
  <c r="M25" i="1"/>
  <c r="M10" i="1"/>
  <c r="O10" i="1"/>
  <c r="Q10" i="1" s="1"/>
  <c r="M34" i="1"/>
  <c r="O34" i="1"/>
  <c r="Q34" i="1" s="1"/>
  <c r="M42" i="1"/>
  <c r="O42" i="1"/>
  <c r="Q42" i="1" s="1"/>
  <c r="M22" i="1"/>
  <c r="O22" i="1"/>
  <c r="Q22" i="1" s="1"/>
  <c r="M27" i="1"/>
  <c r="O27" i="1"/>
  <c r="Q27" i="1" s="1"/>
  <c r="L35" i="1"/>
  <c r="L21" i="1"/>
  <c r="L11" i="1"/>
  <c r="L17" i="1"/>
  <c r="L20" i="1"/>
  <c r="L43" i="1"/>
  <c r="L30" i="1"/>
  <c r="P16" i="1" l="1"/>
  <c r="U16" i="1"/>
  <c r="V16" i="1" s="1"/>
  <c r="P22" i="1"/>
  <c r="U22" i="1"/>
  <c r="V22" i="1" s="1"/>
  <c r="P34" i="1"/>
  <c r="U34" i="1"/>
  <c r="V34" i="1" s="1"/>
  <c r="P38" i="1"/>
  <c r="U38" i="1"/>
  <c r="V38" i="1" s="1"/>
  <c r="P40" i="1"/>
  <c r="U40" i="1"/>
  <c r="V40" i="1" s="1"/>
  <c r="P29" i="1"/>
  <c r="U29" i="1"/>
  <c r="V29" i="1" s="1"/>
  <c r="P27" i="1"/>
  <c r="U27" i="1"/>
  <c r="V27" i="1" s="1"/>
  <c r="P42" i="1"/>
  <c r="U42" i="1"/>
  <c r="V42" i="1" s="1"/>
  <c r="P10" i="1"/>
  <c r="U10" i="1"/>
  <c r="V10" i="1" s="1"/>
  <c r="P39" i="1"/>
  <c r="U39" i="1"/>
  <c r="V39" i="1" s="1"/>
  <c r="P25" i="1"/>
  <c r="U25" i="1"/>
  <c r="V25" i="1" s="1"/>
  <c r="M35" i="1"/>
  <c r="O35" i="1"/>
  <c r="Q35" i="1" s="1"/>
  <c r="M30" i="1"/>
  <c r="O30" i="1"/>
  <c r="Q30" i="1" s="1"/>
  <c r="M43" i="1"/>
  <c r="O43" i="1"/>
  <c r="Q43" i="1" s="1"/>
  <c r="O17" i="1"/>
  <c r="Q17" i="1" s="1"/>
  <c r="M17" i="1"/>
  <c r="L36" i="1"/>
  <c r="M11" i="1"/>
  <c r="O11" i="1"/>
  <c r="Q11" i="1" s="1"/>
  <c r="M20" i="1"/>
  <c r="O20" i="1"/>
  <c r="Q20" i="1" s="1"/>
  <c r="O21" i="1"/>
  <c r="Q21" i="1" s="1"/>
  <c r="M21" i="1"/>
  <c r="L18" i="1"/>
  <c r="L12" i="1"/>
  <c r="L31" i="1"/>
  <c r="P35" i="1" l="1"/>
  <c r="U35" i="1"/>
  <c r="V35" i="1" s="1"/>
  <c r="P11" i="1"/>
  <c r="U11" i="1"/>
  <c r="V11" i="1" s="1"/>
  <c r="P43" i="1"/>
  <c r="U43" i="1"/>
  <c r="V43" i="1" s="1"/>
  <c r="P20" i="1"/>
  <c r="U20" i="1"/>
  <c r="V20" i="1" s="1"/>
  <c r="P17" i="1"/>
  <c r="U17" i="1"/>
  <c r="V17" i="1" s="1"/>
  <c r="P21" i="1"/>
  <c r="U21" i="1"/>
  <c r="V21" i="1" s="1"/>
  <c r="P30" i="1"/>
  <c r="U30" i="1"/>
  <c r="V30" i="1" s="1"/>
  <c r="L37" i="1"/>
  <c r="M31" i="1"/>
  <c r="O31" i="1"/>
  <c r="Q31" i="1" s="1"/>
  <c r="M12" i="1"/>
  <c r="O12" i="1"/>
  <c r="Q12" i="1" s="1"/>
  <c r="M36" i="1"/>
  <c r="O36" i="1"/>
  <c r="Q36" i="1" s="1"/>
  <c r="M18" i="1"/>
  <c r="O18" i="1"/>
  <c r="Q18" i="1" s="1"/>
  <c r="L13" i="1"/>
  <c r="L19" i="1"/>
  <c r="P18" i="1" l="1"/>
  <c r="U18" i="1"/>
  <c r="V18" i="1" s="1"/>
  <c r="P12" i="1"/>
  <c r="U12" i="1"/>
  <c r="V12" i="1" s="1"/>
  <c r="P36" i="1"/>
  <c r="U36" i="1"/>
  <c r="V36" i="1" s="1"/>
  <c r="P31" i="1"/>
  <c r="U31" i="1"/>
  <c r="V31" i="1" s="1"/>
  <c r="M19" i="1"/>
  <c r="O19" i="1"/>
  <c r="Q19" i="1" s="1"/>
  <c r="O13" i="1"/>
  <c r="Q13" i="1" s="1"/>
  <c r="M13" i="1"/>
  <c r="O37" i="1"/>
  <c r="Q37" i="1" s="1"/>
  <c r="M37" i="1"/>
  <c r="P13" i="1" l="1"/>
  <c r="U13" i="1"/>
  <c r="V13" i="1" s="1"/>
  <c r="P37" i="1"/>
  <c r="P3" i="1" s="1"/>
  <c r="U37" i="1"/>
  <c r="V37" i="1" s="1"/>
  <c r="Q3" i="1"/>
  <c r="P19" i="1"/>
  <c r="P4" i="1" s="1"/>
  <c r="U19" i="1"/>
  <c r="V19" i="1" s="1"/>
  <c r="Q5" i="1"/>
  <c r="Q6" i="1"/>
  <c r="Q4" i="1"/>
  <c r="P6" i="1" l="1"/>
  <c r="P5" i="1"/>
</calcChain>
</file>

<file path=xl/sharedStrings.xml><?xml version="1.0" encoding="utf-8"?>
<sst xmlns="http://schemas.openxmlformats.org/spreadsheetml/2006/main" count="254" uniqueCount="142">
  <si>
    <t>Plus 01</t>
  </si>
  <si>
    <t>Plus 02</t>
  </si>
  <si>
    <t>Plus 03</t>
  </si>
  <si>
    <t>Plus 04</t>
  </si>
  <si>
    <t>Plus 05</t>
  </si>
  <si>
    <t>Plus 06</t>
  </si>
  <si>
    <t>Plus 07</t>
  </si>
  <si>
    <t>Plus 08</t>
  </si>
  <si>
    <t>Plus 09</t>
  </si>
  <si>
    <t>Plus 10</t>
  </si>
  <si>
    <t>Plus 11</t>
  </si>
  <si>
    <t>Plus 12</t>
  </si>
  <si>
    <t>Plus 13</t>
  </si>
  <si>
    <t>Plus 14</t>
  </si>
  <si>
    <t>Plus 15</t>
  </si>
  <si>
    <t>Plus 16</t>
  </si>
  <si>
    <t>Plus 17</t>
  </si>
  <si>
    <t>Plus 18</t>
  </si>
  <si>
    <t>Plus 19</t>
  </si>
  <si>
    <t>Plus 20</t>
  </si>
  <si>
    <t>Plus 21</t>
  </si>
  <si>
    <t>Plus 22</t>
  </si>
  <si>
    <t>Plus 23</t>
  </si>
  <si>
    <t>Plus 24</t>
  </si>
  <si>
    <t>Plus 25</t>
  </si>
  <si>
    <t>Plus 26</t>
  </si>
  <si>
    <t>Plus 27</t>
  </si>
  <si>
    <t>Plus 28</t>
  </si>
  <si>
    <t>Plus 29</t>
  </si>
  <si>
    <t>Plus 30</t>
  </si>
  <si>
    <t>Plus 31</t>
  </si>
  <si>
    <t>Plus 32</t>
  </si>
  <si>
    <t>Plus 33</t>
  </si>
  <si>
    <t>Plus 34</t>
  </si>
  <si>
    <t>Plus 35</t>
  </si>
  <si>
    <t>Plus 36</t>
  </si>
  <si>
    <t>Minus 01</t>
  </si>
  <si>
    <t>Minus 02</t>
  </si>
  <si>
    <t>Minus 03</t>
  </si>
  <si>
    <t>Minus 04</t>
  </si>
  <si>
    <t>Minus 05</t>
  </si>
  <si>
    <t>Minus 06</t>
  </si>
  <si>
    <t>Minus 07</t>
  </si>
  <si>
    <t>Minus 08</t>
  </si>
  <si>
    <t>Minus 09</t>
  </si>
  <si>
    <t>Minus 10</t>
  </si>
  <si>
    <t>Minus 11</t>
  </si>
  <si>
    <t>Minus 12</t>
  </si>
  <si>
    <t>Minus 13</t>
  </si>
  <si>
    <t>Minus 14</t>
  </si>
  <si>
    <t>Minus 15</t>
  </si>
  <si>
    <t>Minus 16</t>
  </si>
  <si>
    <t>Minus 17</t>
  </si>
  <si>
    <t>Minus 18</t>
  </si>
  <si>
    <t>Minus 19</t>
  </si>
  <si>
    <t>Minus 20</t>
  </si>
  <si>
    <t>Minus 21</t>
  </si>
  <si>
    <t>Minus 22</t>
  </si>
  <si>
    <t>Minus 23</t>
  </si>
  <si>
    <t>Minus 24</t>
  </si>
  <si>
    <t>Minus 25</t>
  </si>
  <si>
    <t>Minus 26</t>
  </si>
  <si>
    <t>Minus 27</t>
  </si>
  <si>
    <t>Minus 28</t>
  </si>
  <si>
    <t>Minus 29</t>
  </si>
  <si>
    <t>Minus 30</t>
  </si>
  <si>
    <t>Minus 31</t>
  </si>
  <si>
    <t>Minus 32</t>
  </si>
  <si>
    <t>Minus 33</t>
  </si>
  <si>
    <t>Minus 34</t>
  </si>
  <si>
    <t>Minus 35</t>
  </si>
  <si>
    <t>Minus 36</t>
  </si>
  <si>
    <t>Near X3</t>
  </si>
  <si>
    <t>Near X4</t>
  </si>
  <si>
    <t>Far X4</t>
  </si>
  <si>
    <t>Far X3</t>
  </si>
  <si>
    <t>Far X2</t>
  </si>
  <si>
    <t>Near X2</t>
  </si>
  <si>
    <t>Ring 3</t>
  </si>
  <si>
    <t>Ring 2</t>
  </si>
  <si>
    <t>Sector</t>
  </si>
  <si>
    <t>Rack</t>
  </si>
  <si>
    <t>Min</t>
  </si>
  <si>
    <t>Max</t>
  </si>
  <si>
    <t>Avg</t>
  </si>
  <si>
    <t>Spline</t>
  </si>
  <si>
    <t>Delta</t>
  </si>
  <si>
    <t>Sum</t>
  </si>
  <si>
    <t>POLYGONAL 3D</t>
  </si>
  <si>
    <t>SPLINE 3D</t>
  </si>
  <si>
    <t>Version 2012 DEC 13</t>
  </si>
  <si>
    <t>Version 2013 JAN 08</t>
  </si>
  <si>
    <t>control (plus - minus)</t>
  </si>
  <si>
    <t>HV Cables RE4 plus Z</t>
  </si>
  <si>
    <t>Version 2013 13 march</t>
  </si>
  <si>
    <t>FAR</t>
  </si>
  <si>
    <t>NEAR</t>
  </si>
  <si>
    <t>Chain</t>
  </si>
  <si>
    <t>Dan</t>
  </si>
  <si>
    <t>PP YE1</t>
  </si>
  <si>
    <t>TOTAL</t>
  </si>
  <si>
    <t>[m]</t>
  </si>
  <si>
    <t xml:space="preserve">Total Length required for +&amp;-Z </t>
  </si>
  <si>
    <t>Stephan</t>
  </si>
  <si>
    <t>Walter</t>
  </si>
  <si>
    <t>RE3 David Semic</t>
  </si>
  <si>
    <t>Comparision of HV lengths</t>
  </si>
  <si>
    <t>Ian Crotty</t>
  </si>
  <si>
    <t>Total length</t>
  </si>
  <si>
    <t xml:space="preserve">RE4/3 </t>
  </si>
  <si>
    <t xml:space="preserve">RE4/2 </t>
  </si>
  <si>
    <t>MIniCCYEPP</t>
  </si>
  <si>
    <t>tot</t>
  </si>
  <si>
    <t>periph</t>
  </si>
  <si>
    <t>poly</t>
  </si>
  <si>
    <t>Difference</t>
  </si>
  <si>
    <t>difference</t>
  </si>
  <si>
    <t>Stephan Bally</t>
  </si>
  <si>
    <t>17.04.2013</t>
  </si>
  <si>
    <t>poly corr</t>
  </si>
  <si>
    <t>remove loop spline</t>
  </si>
  <si>
    <t>Order L</t>
  </si>
  <si>
    <t>RE4/3dif</t>
  </si>
  <si>
    <t>V6</t>
  </si>
  <si>
    <t>V5</t>
  </si>
  <si>
    <t>Periph poly</t>
  </si>
  <si>
    <t>corr loop entry to MCC</t>
  </si>
  <si>
    <t>entr MMC YE1PP</t>
  </si>
  <si>
    <t>Spline Verte</t>
  </si>
  <si>
    <t>Poly tot</t>
  </si>
  <si>
    <t>Poly re43</t>
  </si>
  <si>
    <t>Diff  poly tot &amp; spline Verte</t>
  </si>
  <si>
    <t>RE4/2</t>
  </si>
  <si>
    <t>Calculated Spline</t>
  </si>
  <si>
    <t>Calculated Spline -300</t>
  </si>
  <si>
    <t>RE4/3 Add 1m contingency</t>
  </si>
  <si>
    <t>diff  wrt RE4/3</t>
  </si>
  <si>
    <t xml:space="preserve">diff wrt RE4/3 </t>
  </si>
  <si>
    <t>RE4/2 Add 1m contingency</t>
  </si>
  <si>
    <t>Total length of cable required</t>
  </si>
  <si>
    <t xml:space="preserve">Stephan and Ian </t>
  </si>
  <si>
    <t>Order V7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</si>
</sst>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\ &quot;m&quot;"/>
    <numFmt numFmtId="165" formatCode="0.0\ &quot;m&quot;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7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6" fillId="0" borderId="0" xfId="0" applyFont="1"/>
    <xf numFmtId="164" fontId="0" fillId="0" borderId="2" xfId="0" applyNumberFormat="1" applyBorder="1" applyAlignment="1">
      <alignment horizontal="right"/>
    </xf>
    <xf numFmtId="0" fontId="2" fillId="0" borderId="6" xfId="1" applyNumberFormat="1" applyFont="1" applyBorder="1"/>
    <xf numFmtId="0" fontId="3" fillId="0" borderId="6" xfId="0" applyFont="1" applyBorder="1"/>
    <xf numFmtId="0" fontId="0" fillId="0" borderId="6" xfId="0" applyBorder="1"/>
    <xf numFmtId="0" fontId="3" fillId="0" borderId="7" xfId="0" applyFont="1" applyBorder="1"/>
    <xf numFmtId="165" fontId="5" fillId="0" borderId="0" xfId="0" applyNumberFormat="1" applyFont="1"/>
    <xf numFmtId="0" fontId="0" fillId="0" borderId="0" xfId="0" applyFill="1" applyBorder="1"/>
    <xf numFmtId="0" fontId="7" fillId="2" borderId="6" xfId="0" applyFont="1" applyFill="1" applyBorder="1"/>
    <xf numFmtId="0" fontId="9" fillId="2" borderId="6" xfId="0" applyFont="1" applyFill="1" applyBorder="1"/>
    <xf numFmtId="0" fontId="10" fillId="2" borderId="6" xfId="0" applyFont="1" applyFill="1" applyBorder="1"/>
    <xf numFmtId="164" fontId="0" fillId="0" borderId="4" xfId="0" applyNumberFormat="1" applyBorder="1" applyAlignment="1">
      <alignment horizontal="right"/>
    </xf>
    <xf numFmtId="0" fontId="0" fillId="0" borderId="0" xfId="0" applyBorder="1"/>
    <xf numFmtId="0" fontId="8" fillId="2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7" fillId="2" borderId="0" xfId="0" applyFont="1" applyFill="1" applyBorder="1"/>
    <xf numFmtId="0" fontId="2" fillId="0" borderId="0" xfId="1" applyNumberFormat="1" applyFont="1" applyBorder="1"/>
    <xf numFmtId="0" fontId="3" fillId="0" borderId="0" xfId="0" applyFont="1" applyBorder="1"/>
    <xf numFmtId="164" fontId="0" fillId="0" borderId="7" xfId="0" applyNumberFormat="1" applyBorder="1" applyAlignment="1">
      <alignment horizontal="right"/>
    </xf>
    <xf numFmtId="0" fontId="8" fillId="2" borderId="8" xfId="0" applyFont="1" applyFill="1" applyBorder="1"/>
    <xf numFmtId="0" fontId="9" fillId="2" borderId="10" xfId="0" applyFont="1" applyFill="1" applyBorder="1"/>
    <xf numFmtId="0" fontId="10" fillId="2" borderId="10" xfId="0" applyFont="1" applyFill="1" applyBorder="1"/>
    <xf numFmtId="0" fontId="7" fillId="2" borderId="10" xfId="0" applyFont="1" applyFill="1" applyBorder="1"/>
    <xf numFmtId="0" fontId="2" fillId="0" borderId="10" xfId="1" applyNumberFormat="1" applyFont="1" applyBorder="1"/>
    <xf numFmtId="0" fontId="3" fillId="0" borderId="10" xfId="0" applyFont="1" applyBorder="1"/>
    <xf numFmtId="0" fontId="0" fillId="0" borderId="10" xfId="0" applyBorder="1"/>
    <xf numFmtId="0" fontId="3" fillId="0" borderId="11" xfId="0" applyFont="1" applyBorder="1"/>
    <xf numFmtId="0" fontId="8" fillId="2" borderId="9" xfId="0" applyFont="1" applyFill="1" applyBorder="1"/>
    <xf numFmtId="0" fontId="3" fillId="0" borderId="12" xfId="0" applyFont="1" applyBorder="1"/>
    <xf numFmtId="0" fontId="8" fillId="2" borderId="5" xfId="0" applyFont="1" applyFill="1" applyBorder="1"/>
    <xf numFmtId="0" fontId="0" fillId="0" borderId="10" xfId="0" applyFill="1" applyBorder="1"/>
    <xf numFmtId="0" fontId="8" fillId="2" borderId="10" xfId="0" applyFont="1" applyFill="1" applyBorder="1"/>
    <xf numFmtId="0" fontId="8" fillId="2" borderId="6" xfId="0" applyFont="1" applyFill="1" applyBorder="1"/>
    <xf numFmtId="0" fontId="11" fillId="0" borderId="0" xfId="0" applyFont="1"/>
    <xf numFmtId="166" fontId="0" fillId="0" borderId="0" xfId="2" applyNumberFormat="1" applyFont="1"/>
    <xf numFmtId="164" fontId="0" fillId="0" borderId="0" xfId="0" applyNumberFormat="1"/>
    <xf numFmtId="0" fontId="4" fillId="3" borderId="1" xfId="0" applyFont="1" applyFill="1" applyBorder="1" applyAlignment="1">
      <alignment horizontal="right"/>
    </xf>
    <xf numFmtId="165" fontId="0" fillId="0" borderId="8" xfId="0" applyNumberFormat="1" applyBorder="1"/>
    <xf numFmtId="165" fontId="0" fillId="0" borderId="11" xfId="0" applyNumberFormat="1" applyBorder="1"/>
    <xf numFmtId="165" fontId="0" fillId="0" borderId="9" xfId="0" applyNumberFormat="1" applyBorder="1"/>
    <xf numFmtId="165" fontId="0" fillId="0" borderId="12" xfId="0" applyNumberFormat="1" applyBorder="1"/>
    <xf numFmtId="165" fontId="0" fillId="0" borderId="5" xfId="0" applyNumberFormat="1" applyBorder="1"/>
    <xf numFmtId="165" fontId="0" fillId="0" borderId="7" xfId="0" applyNumberFormat="1" applyBorder="1"/>
    <xf numFmtId="0" fontId="0" fillId="6" borderId="1" xfId="0" applyFill="1" applyBorder="1"/>
    <xf numFmtId="0" fontId="0" fillId="5" borderId="1" xfId="0" applyFill="1" applyBorder="1"/>
    <xf numFmtId="0" fontId="0" fillId="0" borderId="0" xfId="0" applyAlignment="1">
      <alignment horizontal="center"/>
    </xf>
    <xf numFmtId="0" fontId="0" fillId="6" borderId="15" xfId="0" applyFill="1" applyBorder="1"/>
    <xf numFmtId="0" fontId="0" fillId="6" borderId="0" xfId="0" applyFill="1"/>
    <xf numFmtId="0" fontId="13" fillId="0" borderId="0" xfId="0" applyFont="1"/>
    <xf numFmtId="16" fontId="0" fillId="0" borderId="0" xfId="0" applyNumberFormat="1"/>
    <xf numFmtId="0" fontId="0" fillId="0" borderId="0" xfId="0" applyAlignment="1">
      <alignment horizontal="center"/>
    </xf>
    <xf numFmtId="15" fontId="0" fillId="0" borderId="0" xfId="0" applyNumberFormat="1"/>
    <xf numFmtId="0" fontId="14" fillId="0" borderId="0" xfId="3"/>
    <xf numFmtId="0" fontId="0" fillId="0" borderId="0" xfId="0" applyAlignment="1">
      <alignment wrapText="1"/>
    </xf>
    <xf numFmtId="2" fontId="0" fillId="0" borderId="0" xfId="0" applyNumberFormat="1"/>
    <xf numFmtId="0" fontId="7" fillId="0" borderId="0" xfId="0" applyFont="1"/>
    <xf numFmtId="0" fontId="15" fillId="0" borderId="0" xfId="0" applyFont="1"/>
    <xf numFmtId="0" fontId="3" fillId="0" borderId="0" xfId="0" applyFont="1"/>
    <xf numFmtId="0" fontId="0" fillId="5" borderId="0" xfId="0" applyFill="1" applyAlignment="1">
      <alignment wrapText="1"/>
    </xf>
    <xf numFmtId="0" fontId="0" fillId="5" borderId="0" xfId="0" applyFill="1"/>
    <xf numFmtId="0" fontId="0" fillId="3" borderId="3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HVplusZRE4!$L$61:$L$68</c:f>
              <c:numCache>
                <c:formatCode>General</c:formatCode>
                <c:ptCount val="8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</c:numCache>
            </c:numRef>
          </c:xVal>
          <c:yVal>
            <c:numRef>
              <c:f>HVplusZRE4!$M$61:$M$68</c:f>
              <c:numCache>
                <c:formatCode>General</c:formatCode>
                <c:ptCount val="8"/>
                <c:pt idx="0">
                  <c:v>413</c:v>
                </c:pt>
                <c:pt idx="3">
                  <c:v>402</c:v>
                </c:pt>
                <c:pt idx="4">
                  <c:v>217</c:v>
                </c:pt>
                <c:pt idx="7">
                  <c:v>163</c:v>
                </c:pt>
              </c:numCache>
            </c:numRef>
          </c:yVal>
          <c:smooth val="1"/>
        </c:ser>
        <c:ser>
          <c:idx val="1"/>
          <c:order val="1"/>
          <c:tx>
            <c:v>Spline V7</c:v>
          </c:tx>
          <c:xVal>
            <c:numRef>
              <c:f>HVplusZRE4!$J$61:$J$78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</c:numCache>
            </c:numRef>
          </c:xVal>
          <c:yVal>
            <c:numRef>
              <c:f>HVplusZRE4!$K$61:$K$78</c:f>
              <c:numCache>
                <c:formatCode>General</c:formatCode>
                <c:ptCount val="18"/>
                <c:pt idx="0">
                  <c:v>27</c:v>
                </c:pt>
                <c:pt idx="7">
                  <c:v>199</c:v>
                </c:pt>
                <c:pt idx="17">
                  <c:v>557</c:v>
                </c:pt>
              </c:numCache>
            </c:numRef>
          </c:yVal>
          <c:smooth val="1"/>
        </c:ser>
        <c:ser>
          <c:idx val="2"/>
          <c:order val="2"/>
          <c:tx>
            <c:v>Spline L V7</c:v>
          </c:tx>
          <c:xVal>
            <c:numRef>
              <c:f>HVplusZRE4!$I$61:$I$78</c:f>
              <c:numCache>
                <c:formatCode>General</c:formatCode>
                <c:ptCount val="18"/>
                <c:pt idx="0">
                  <c:v>34113</c:v>
                </c:pt>
                <c:pt idx="1">
                  <c:v>32802</c:v>
                </c:pt>
                <c:pt idx="2">
                  <c:v>31356</c:v>
                </c:pt>
                <c:pt idx="3">
                  <c:v>30210</c:v>
                </c:pt>
                <c:pt idx="4">
                  <c:v>28902</c:v>
                </c:pt>
                <c:pt idx="5">
                  <c:v>27529</c:v>
                </c:pt>
                <c:pt idx="6">
                  <c:v>26310</c:v>
                </c:pt>
                <c:pt idx="7">
                  <c:v>24999</c:v>
                </c:pt>
                <c:pt idx="8">
                  <c:v>25734</c:v>
                </c:pt>
                <c:pt idx="9">
                  <c:v>27180</c:v>
                </c:pt>
                <c:pt idx="10">
                  <c:v>29528</c:v>
                </c:pt>
                <c:pt idx="11">
                  <c:v>29675</c:v>
                </c:pt>
                <c:pt idx="12">
                  <c:v>30868</c:v>
                </c:pt>
                <c:pt idx="13">
                  <c:v>32746</c:v>
                </c:pt>
                <c:pt idx="14">
                  <c:v>34408</c:v>
                </c:pt>
                <c:pt idx="15">
                  <c:v>35739</c:v>
                </c:pt>
                <c:pt idx="16">
                  <c:v>36668</c:v>
                </c:pt>
                <c:pt idx="17">
                  <c:v>38757</c:v>
                </c:pt>
              </c:numCache>
            </c:numRef>
          </c:xVal>
          <c:yVal>
            <c:numRef>
              <c:f>HVplusZRE4!$K$61:$K$78</c:f>
              <c:numCache>
                <c:formatCode>General</c:formatCode>
                <c:ptCount val="18"/>
                <c:pt idx="0">
                  <c:v>27</c:v>
                </c:pt>
                <c:pt idx="7">
                  <c:v>199</c:v>
                </c:pt>
                <c:pt idx="17">
                  <c:v>557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28832"/>
        <c:axId val="45931136"/>
      </c:scatterChart>
      <c:valAx>
        <c:axId val="4592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931136"/>
        <c:crosses val="autoZero"/>
        <c:crossBetween val="midCat"/>
      </c:valAx>
      <c:valAx>
        <c:axId val="45931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9288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RE43Steph</c:v>
          </c:tx>
          <c:invertIfNegative val="0"/>
          <c:val>
            <c:numRef>
              <c:f>Comparision!$D$13:$D$48</c:f>
              <c:numCache>
                <c:formatCode>0.00</c:formatCode>
                <c:ptCount val="36"/>
                <c:pt idx="0">
                  <c:v>27.864999999999998</c:v>
                </c:pt>
                <c:pt idx="1">
                  <c:v>27.13</c:v>
                </c:pt>
                <c:pt idx="2">
                  <c:v>29.692</c:v>
                </c:pt>
                <c:pt idx="3">
                  <c:v>30.911000000000001</c:v>
                </c:pt>
                <c:pt idx="4">
                  <c:v>32.283999999999999</c:v>
                </c:pt>
                <c:pt idx="5">
                  <c:v>33.621000000000002</c:v>
                </c:pt>
                <c:pt idx="6">
                  <c:v>34.767000000000003</c:v>
                </c:pt>
                <c:pt idx="7">
                  <c:v>36.213000000000001</c:v>
                </c:pt>
                <c:pt idx="8">
                  <c:v>37.524000000000001</c:v>
                </c:pt>
                <c:pt idx="9">
                  <c:v>38.743000000000002</c:v>
                </c:pt>
                <c:pt idx="10">
                  <c:v>37.744</c:v>
                </c:pt>
                <c:pt idx="11">
                  <c:v>36.433</c:v>
                </c:pt>
                <c:pt idx="12">
                  <c:v>34.987000000000002</c:v>
                </c:pt>
                <c:pt idx="13">
                  <c:v>33.841000000000001</c:v>
                </c:pt>
                <c:pt idx="14">
                  <c:v>31.033000000000001</c:v>
                </c:pt>
                <c:pt idx="15">
                  <c:v>29.66</c:v>
                </c:pt>
                <c:pt idx="16">
                  <c:v>28.440999999999999</c:v>
                </c:pt>
                <c:pt idx="17">
                  <c:v>27.13</c:v>
                </c:pt>
                <c:pt idx="18">
                  <c:v>27.864999999999998</c:v>
                </c:pt>
                <c:pt idx="19">
                  <c:v>29.311</c:v>
                </c:pt>
                <c:pt idx="20">
                  <c:v>31.658999999999999</c:v>
                </c:pt>
                <c:pt idx="21">
                  <c:v>31.806000000000001</c:v>
                </c:pt>
                <c:pt idx="22">
                  <c:v>32.999000000000002</c:v>
                </c:pt>
                <c:pt idx="23">
                  <c:v>34.877000000000002</c:v>
                </c:pt>
                <c:pt idx="24">
                  <c:v>36.539000000000001</c:v>
                </c:pt>
                <c:pt idx="25">
                  <c:v>37.869999999999997</c:v>
                </c:pt>
                <c:pt idx="26">
                  <c:v>38.798999999999999</c:v>
                </c:pt>
                <c:pt idx="27">
                  <c:v>40.887999999999998</c:v>
                </c:pt>
                <c:pt idx="28">
                  <c:v>38.872</c:v>
                </c:pt>
                <c:pt idx="29">
                  <c:v>37.942999999999998</c:v>
                </c:pt>
                <c:pt idx="30">
                  <c:v>36.612000000000002</c:v>
                </c:pt>
                <c:pt idx="31">
                  <c:v>34.950000000000003</c:v>
                </c:pt>
                <c:pt idx="32">
                  <c:v>33.034999999999997</c:v>
                </c:pt>
                <c:pt idx="33">
                  <c:v>31.937000000000001</c:v>
                </c:pt>
                <c:pt idx="34">
                  <c:v>30.704999999999998</c:v>
                </c:pt>
                <c:pt idx="35">
                  <c:v>29.311</c:v>
                </c:pt>
              </c:numCache>
            </c:numRef>
          </c:val>
        </c:ser>
        <c:ser>
          <c:idx val="2"/>
          <c:order val="1"/>
          <c:tx>
            <c:v>RE43Walter</c:v>
          </c:tx>
          <c:invertIfNegative val="0"/>
          <c:val>
            <c:numRef>
              <c:f>Comparision!$G$13:$G$48</c:f>
              <c:numCache>
                <c:formatCode>General</c:formatCode>
                <c:ptCount val="36"/>
                <c:pt idx="0">
                  <c:v>20.5</c:v>
                </c:pt>
                <c:pt idx="1">
                  <c:v>19.5</c:v>
                </c:pt>
                <c:pt idx="2">
                  <c:v>21</c:v>
                </c:pt>
                <c:pt idx="3">
                  <c:v>22</c:v>
                </c:pt>
                <c:pt idx="4">
                  <c:v>23.5</c:v>
                </c:pt>
                <c:pt idx="5">
                  <c:v>25</c:v>
                </c:pt>
                <c:pt idx="6">
                  <c:v>26</c:v>
                </c:pt>
                <c:pt idx="7">
                  <c:v>27.5</c:v>
                </c:pt>
                <c:pt idx="8">
                  <c:v>28.5</c:v>
                </c:pt>
                <c:pt idx="9">
                  <c:v>30</c:v>
                </c:pt>
                <c:pt idx="10">
                  <c:v>28.5</c:v>
                </c:pt>
                <c:pt idx="11">
                  <c:v>27.5</c:v>
                </c:pt>
                <c:pt idx="12">
                  <c:v>26</c:v>
                </c:pt>
                <c:pt idx="13">
                  <c:v>25</c:v>
                </c:pt>
                <c:pt idx="14">
                  <c:v>23.5</c:v>
                </c:pt>
                <c:pt idx="15">
                  <c:v>22</c:v>
                </c:pt>
                <c:pt idx="16">
                  <c:v>21</c:v>
                </c:pt>
                <c:pt idx="17">
                  <c:v>19.5</c:v>
                </c:pt>
                <c:pt idx="18">
                  <c:v>20.5</c:v>
                </c:pt>
                <c:pt idx="19">
                  <c:v>22</c:v>
                </c:pt>
                <c:pt idx="20">
                  <c:v>23.5</c:v>
                </c:pt>
                <c:pt idx="21">
                  <c:v>25</c:v>
                </c:pt>
                <c:pt idx="22">
                  <c:v>26</c:v>
                </c:pt>
                <c:pt idx="23">
                  <c:v>27.5</c:v>
                </c:pt>
                <c:pt idx="24">
                  <c:v>28.5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31</c:v>
                </c:pt>
                <c:pt idx="29">
                  <c:v>30</c:v>
                </c:pt>
                <c:pt idx="30">
                  <c:v>28.5</c:v>
                </c:pt>
                <c:pt idx="31">
                  <c:v>27.5</c:v>
                </c:pt>
                <c:pt idx="32">
                  <c:v>26</c:v>
                </c:pt>
                <c:pt idx="33">
                  <c:v>24.5</c:v>
                </c:pt>
                <c:pt idx="34">
                  <c:v>23.5</c:v>
                </c:pt>
                <c:pt idx="35">
                  <c:v>22</c:v>
                </c:pt>
              </c:numCache>
            </c:numRef>
          </c:val>
        </c:ser>
        <c:ser>
          <c:idx val="1"/>
          <c:order val="2"/>
          <c:tx>
            <c:v>RE33David</c:v>
          </c:tx>
          <c:invertIfNegative val="0"/>
          <c:val>
            <c:numRef>
              <c:f>Comparision!$J$13:$J$48</c:f>
              <c:numCache>
                <c:formatCode>General</c:formatCode>
                <c:ptCount val="36"/>
                <c:pt idx="0">
                  <c:v>32.200000000000003</c:v>
                </c:pt>
                <c:pt idx="1">
                  <c:v>30.900000000000002</c:v>
                </c:pt>
                <c:pt idx="2">
                  <c:v>31.700000000000003</c:v>
                </c:pt>
                <c:pt idx="3">
                  <c:v>32.900000000000006</c:v>
                </c:pt>
                <c:pt idx="4">
                  <c:v>34.299999999999997</c:v>
                </c:pt>
                <c:pt idx="5">
                  <c:v>35.6</c:v>
                </c:pt>
                <c:pt idx="6">
                  <c:v>36.800000000000004</c:v>
                </c:pt>
                <c:pt idx="7">
                  <c:v>38.200000000000003</c:v>
                </c:pt>
                <c:pt idx="8">
                  <c:v>39.6</c:v>
                </c:pt>
                <c:pt idx="9">
                  <c:v>40.700000000000003</c:v>
                </c:pt>
                <c:pt idx="10">
                  <c:v>40.700000000000003</c:v>
                </c:pt>
                <c:pt idx="11">
                  <c:v>39.300000000000004</c:v>
                </c:pt>
                <c:pt idx="12">
                  <c:v>37.9</c:v>
                </c:pt>
                <c:pt idx="13">
                  <c:v>36.700000000000003</c:v>
                </c:pt>
                <c:pt idx="14">
                  <c:v>35.4</c:v>
                </c:pt>
                <c:pt idx="15">
                  <c:v>34</c:v>
                </c:pt>
                <c:pt idx="16">
                  <c:v>32.799999999999997</c:v>
                </c:pt>
                <c:pt idx="17">
                  <c:v>31.400000000000002</c:v>
                </c:pt>
                <c:pt idx="18">
                  <c:v>31.1</c:v>
                </c:pt>
                <c:pt idx="19">
                  <c:v>32.5</c:v>
                </c:pt>
                <c:pt idx="20">
                  <c:v>34</c:v>
                </c:pt>
                <c:pt idx="21">
                  <c:v>35.1</c:v>
                </c:pt>
                <c:pt idx="22">
                  <c:v>36.300000000000004</c:v>
                </c:pt>
                <c:pt idx="23">
                  <c:v>38.200000000000003</c:v>
                </c:pt>
                <c:pt idx="24">
                  <c:v>39.300000000000004</c:v>
                </c:pt>
                <c:pt idx="25">
                  <c:v>40.300000000000004</c:v>
                </c:pt>
                <c:pt idx="26">
                  <c:v>41.6</c:v>
                </c:pt>
                <c:pt idx="27">
                  <c:v>42.7</c:v>
                </c:pt>
                <c:pt idx="28">
                  <c:v>42.7</c:v>
                </c:pt>
                <c:pt idx="29">
                  <c:v>41.400000000000006</c:v>
                </c:pt>
                <c:pt idx="30">
                  <c:v>40.4</c:v>
                </c:pt>
                <c:pt idx="31">
                  <c:v>39.300000000000004</c:v>
                </c:pt>
                <c:pt idx="32">
                  <c:v>37.4</c:v>
                </c:pt>
                <c:pt idx="33">
                  <c:v>36.200000000000003</c:v>
                </c:pt>
                <c:pt idx="34">
                  <c:v>35.1</c:v>
                </c:pt>
                <c:pt idx="35">
                  <c:v>33.6</c:v>
                </c:pt>
              </c:numCache>
            </c:numRef>
          </c:val>
        </c:ser>
        <c:ser>
          <c:idx val="3"/>
          <c:order val="3"/>
          <c:tx>
            <c:v>Order L</c:v>
          </c:tx>
          <c:invertIfNegative val="0"/>
          <c:val>
            <c:numRef>
              <c:f>Comparision!$M$13:$M$48</c:f>
              <c:numCache>
                <c:formatCode>General</c:formatCode>
                <c:ptCount val="36"/>
                <c:pt idx="0">
                  <c:v>34.200000000000003</c:v>
                </c:pt>
                <c:pt idx="1">
                  <c:v>32.799999999999997</c:v>
                </c:pt>
                <c:pt idx="2">
                  <c:v>33.700000000000003</c:v>
                </c:pt>
                <c:pt idx="3">
                  <c:v>34.799999999999997</c:v>
                </c:pt>
                <c:pt idx="4">
                  <c:v>36.300000000000004</c:v>
                </c:pt>
                <c:pt idx="5">
                  <c:v>37.6</c:v>
                </c:pt>
                <c:pt idx="6">
                  <c:v>38.800000000000004</c:v>
                </c:pt>
                <c:pt idx="7">
                  <c:v>40.200000000000003</c:v>
                </c:pt>
                <c:pt idx="8">
                  <c:v>41.6</c:v>
                </c:pt>
                <c:pt idx="9">
                  <c:v>42.7</c:v>
                </c:pt>
                <c:pt idx="10">
                  <c:v>42.7</c:v>
                </c:pt>
                <c:pt idx="11">
                  <c:v>41.300000000000004</c:v>
                </c:pt>
                <c:pt idx="12">
                  <c:v>39.9</c:v>
                </c:pt>
                <c:pt idx="13">
                  <c:v>38.700000000000003</c:v>
                </c:pt>
                <c:pt idx="14">
                  <c:v>37.4</c:v>
                </c:pt>
                <c:pt idx="15">
                  <c:v>35.9</c:v>
                </c:pt>
                <c:pt idx="16">
                  <c:v>34.799999999999997</c:v>
                </c:pt>
                <c:pt idx="17">
                  <c:v>33.400000000000006</c:v>
                </c:pt>
                <c:pt idx="18">
                  <c:v>33.1</c:v>
                </c:pt>
                <c:pt idx="19">
                  <c:v>34.5</c:v>
                </c:pt>
                <c:pt idx="20">
                  <c:v>35.9</c:v>
                </c:pt>
                <c:pt idx="21">
                  <c:v>37.1</c:v>
                </c:pt>
                <c:pt idx="22">
                  <c:v>38.300000000000004</c:v>
                </c:pt>
                <c:pt idx="23">
                  <c:v>40.1</c:v>
                </c:pt>
                <c:pt idx="24">
                  <c:v>41.300000000000004</c:v>
                </c:pt>
                <c:pt idx="25">
                  <c:v>42.300000000000004</c:v>
                </c:pt>
                <c:pt idx="26">
                  <c:v>43.6</c:v>
                </c:pt>
                <c:pt idx="27">
                  <c:v>44.7</c:v>
                </c:pt>
                <c:pt idx="28">
                  <c:v>44.7</c:v>
                </c:pt>
                <c:pt idx="29">
                  <c:v>43.400000000000006</c:v>
                </c:pt>
                <c:pt idx="30">
                  <c:v>42.400000000000006</c:v>
                </c:pt>
                <c:pt idx="31">
                  <c:v>41.2</c:v>
                </c:pt>
                <c:pt idx="32">
                  <c:v>39.4</c:v>
                </c:pt>
                <c:pt idx="33">
                  <c:v>38.200000000000003</c:v>
                </c:pt>
                <c:pt idx="34">
                  <c:v>37</c:v>
                </c:pt>
                <c:pt idx="35">
                  <c:v>35.6</c:v>
                </c:pt>
              </c:numCache>
            </c:numRef>
          </c:val>
        </c:ser>
        <c:ser>
          <c:idx val="4"/>
          <c:order val="4"/>
          <c:tx>
            <c:v>V7</c:v>
          </c:tx>
          <c:invertIfNegative val="0"/>
          <c:val>
            <c:numRef>
              <c:f>Comparision!$V$13:$V$48</c:f>
              <c:numCache>
                <c:formatCode>General</c:formatCode>
                <c:ptCount val="36"/>
                <c:pt idx="0">
                  <c:v>26.434000000000001</c:v>
                </c:pt>
                <c:pt idx="1">
                  <c:v>25.699000000000002</c:v>
                </c:pt>
                <c:pt idx="2">
                  <c:v>26.760999999999999</c:v>
                </c:pt>
                <c:pt idx="3">
                  <c:v>27.98</c:v>
                </c:pt>
                <c:pt idx="4">
                  <c:v>29.353000000000002</c:v>
                </c:pt>
                <c:pt idx="5">
                  <c:v>30.69</c:v>
                </c:pt>
                <c:pt idx="6">
                  <c:v>31.835999999999999</c:v>
                </c:pt>
                <c:pt idx="7">
                  <c:v>33.281999999999996</c:v>
                </c:pt>
                <c:pt idx="8">
                  <c:v>34.593000000000004</c:v>
                </c:pt>
                <c:pt idx="9">
                  <c:v>35.811999999999998</c:v>
                </c:pt>
                <c:pt idx="10">
                  <c:v>34.813000000000002</c:v>
                </c:pt>
                <c:pt idx="11">
                  <c:v>33.502000000000002</c:v>
                </c:pt>
                <c:pt idx="12">
                  <c:v>32.055999999999997</c:v>
                </c:pt>
                <c:pt idx="13">
                  <c:v>30.91</c:v>
                </c:pt>
                <c:pt idx="14">
                  <c:v>29.602</c:v>
                </c:pt>
                <c:pt idx="15">
                  <c:v>28.228999999999999</c:v>
                </c:pt>
                <c:pt idx="16">
                  <c:v>27.01</c:v>
                </c:pt>
                <c:pt idx="17">
                  <c:v>25.699000000000002</c:v>
                </c:pt>
                <c:pt idx="18">
                  <c:v>26.434000000000001</c:v>
                </c:pt>
                <c:pt idx="19">
                  <c:v>27.88</c:v>
                </c:pt>
                <c:pt idx="20">
                  <c:v>30.228000000000002</c:v>
                </c:pt>
                <c:pt idx="21">
                  <c:v>30.375</c:v>
                </c:pt>
                <c:pt idx="22">
                  <c:v>31.568000000000001</c:v>
                </c:pt>
                <c:pt idx="23">
                  <c:v>33.445999999999998</c:v>
                </c:pt>
                <c:pt idx="24">
                  <c:v>35.107999999999997</c:v>
                </c:pt>
                <c:pt idx="25">
                  <c:v>36.439</c:v>
                </c:pt>
                <c:pt idx="26">
                  <c:v>37.368000000000002</c:v>
                </c:pt>
                <c:pt idx="27">
                  <c:v>39.457000000000001</c:v>
                </c:pt>
                <c:pt idx="28">
                  <c:v>37.441000000000003</c:v>
                </c:pt>
                <c:pt idx="29">
                  <c:v>36.512</c:v>
                </c:pt>
                <c:pt idx="30">
                  <c:v>35.180999999999997</c:v>
                </c:pt>
                <c:pt idx="31">
                  <c:v>33.518999999999998</c:v>
                </c:pt>
                <c:pt idx="32">
                  <c:v>31.603999999999999</c:v>
                </c:pt>
                <c:pt idx="33">
                  <c:v>30.506</c:v>
                </c:pt>
                <c:pt idx="34">
                  <c:v>29.274000000000001</c:v>
                </c:pt>
                <c:pt idx="35">
                  <c:v>27.88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18784"/>
        <c:axId val="65220992"/>
      </c:barChart>
      <c:catAx>
        <c:axId val="46118784"/>
        <c:scaling>
          <c:orientation val="minMax"/>
        </c:scaling>
        <c:delete val="0"/>
        <c:axPos val="b"/>
        <c:majorTickMark val="out"/>
        <c:minorTickMark val="none"/>
        <c:tickLblPos val="nextTo"/>
        <c:crossAx val="65220992"/>
        <c:crosses val="autoZero"/>
        <c:auto val="1"/>
        <c:lblAlgn val="ctr"/>
        <c:lblOffset val="100"/>
        <c:noMultiLvlLbl val="0"/>
      </c:catAx>
      <c:valAx>
        <c:axId val="652209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6118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47625</xdr:colOff>
      <xdr:row>1</xdr:row>
      <xdr:rowOff>57150</xdr:rowOff>
    </xdr:from>
    <xdr:to>
      <xdr:col>48</xdr:col>
      <xdr:colOff>180975</xdr:colOff>
      <xdr:row>22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247650"/>
          <a:ext cx="4133850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57150</xdr:colOff>
      <xdr:row>46</xdr:row>
      <xdr:rowOff>57150</xdr:rowOff>
    </xdr:from>
    <xdr:to>
      <xdr:col>47</xdr:col>
      <xdr:colOff>180975</xdr:colOff>
      <xdr:row>66</xdr:row>
      <xdr:rowOff>66675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8829675"/>
          <a:ext cx="3933825" cy="382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209550</xdr:colOff>
      <xdr:row>60</xdr:row>
      <xdr:rowOff>19049</xdr:rowOff>
    </xdr:from>
    <xdr:to>
      <xdr:col>38</xdr:col>
      <xdr:colOff>66675</xdr:colOff>
      <xdr:row>74</xdr:row>
      <xdr:rowOff>14286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285750</xdr:colOff>
      <xdr:row>8</xdr:row>
      <xdr:rowOff>157160</xdr:rowOff>
    </xdr:from>
    <xdr:to>
      <xdr:col>40</xdr:col>
      <xdr:colOff>76200</xdr:colOff>
      <xdr:row>48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L89"/>
  <sheetViews>
    <sheetView workbookViewId="0">
      <selection activeCell="T8" sqref="T8"/>
    </sheetView>
  </sheetViews>
  <sheetFormatPr defaultColWidth="2.85546875" defaultRowHeight="15" outlineLevelCol="2" x14ac:dyDescent="0.25"/>
  <cols>
    <col min="2" max="2" width="8.85546875" bestFit="1" customWidth="1"/>
    <col min="3" max="3" width="7.85546875" bestFit="1" customWidth="1"/>
    <col min="4" max="11" width="5" bestFit="1" customWidth="1" outlineLevel="2"/>
    <col min="12" max="12" width="6" bestFit="1" customWidth="1" outlineLevel="1"/>
    <col min="13" max="13" width="6.28515625" bestFit="1" customWidth="1" outlineLevel="1"/>
    <col min="14" max="14" width="4" bestFit="1" customWidth="1" outlineLevel="1"/>
    <col min="15" max="15" width="6" bestFit="1" customWidth="1" outlineLevel="1"/>
    <col min="16" max="17" width="7.7109375" bestFit="1" customWidth="1"/>
    <col min="18" max="18" width="5.5703125" bestFit="1" customWidth="1"/>
    <col min="20" max="20" width="6.5703125" bestFit="1" customWidth="1"/>
    <col min="21" max="21" width="6.7109375" bestFit="1" customWidth="1"/>
    <col min="22" max="22" width="7.7109375" bestFit="1" customWidth="1"/>
    <col min="24" max="25" width="7.7109375" bestFit="1" customWidth="1"/>
    <col min="26" max="26" width="5.5703125" bestFit="1" customWidth="1"/>
    <col min="61" max="61" width="11.7109375" bestFit="1" customWidth="1"/>
    <col min="62" max="62" width="6.42578125" bestFit="1" customWidth="1"/>
    <col min="64" max="64" width="4.7109375" bestFit="1" customWidth="1"/>
  </cols>
  <sheetData>
    <row r="2" spans="2:64" ht="15.75" thickBot="1" x14ac:dyDescent="0.3">
      <c r="B2" s="68" t="s">
        <v>88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T2" s="68" t="s">
        <v>89</v>
      </c>
      <c r="U2" s="68"/>
      <c r="V2" s="68"/>
      <c r="W2" s="68"/>
      <c r="X2" s="68"/>
      <c r="Y2" s="68"/>
      <c r="Z2" s="68"/>
    </row>
    <row r="3" spans="2:64" x14ac:dyDescent="0.25">
      <c r="P3" s="40">
        <f>SUM(P8:P43)</f>
        <v>313.89999999999998</v>
      </c>
      <c r="Q3" s="40">
        <f>SUM(Q8:Q43)</f>
        <v>390.19999999999993</v>
      </c>
      <c r="R3" s="4" t="s">
        <v>87</v>
      </c>
      <c r="X3" s="40">
        <f>SUM(X8:X43)</f>
        <v>295.60000000000002</v>
      </c>
      <c r="Y3" s="40">
        <f>SUM(Y8:Y43)</f>
        <v>371.89999999999992</v>
      </c>
      <c r="Z3" s="4" t="s">
        <v>87</v>
      </c>
    </row>
    <row r="4" spans="2:64" x14ac:dyDescent="0.25">
      <c r="B4" s="65" t="s">
        <v>90</v>
      </c>
      <c r="C4" s="66"/>
      <c r="D4" s="66"/>
      <c r="E4" s="66"/>
      <c r="F4" s="66"/>
      <c r="G4" s="66"/>
      <c r="H4" s="66"/>
      <c r="I4" s="66"/>
      <c r="J4" s="66"/>
      <c r="K4" s="66"/>
      <c r="L4" s="67"/>
      <c r="P4" s="10">
        <f>MIN(P8:P43)</f>
        <v>4.3999999999999995</v>
      </c>
      <c r="Q4" s="10">
        <f>MIN(Q8:Q43)</f>
        <v>6.6999999999999993</v>
      </c>
      <c r="R4" s="4" t="s">
        <v>82</v>
      </c>
      <c r="X4" s="10">
        <f>MIN(X8:X43)</f>
        <v>3.9</v>
      </c>
      <c r="Y4" s="10">
        <f>MIN(Y8:Y43)</f>
        <v>6.1999999999999993</v>
      </c>
      <c r="Z4" s="4" t="s">
        <v>82</v>
      </c>
    </row>
    <row r="5" spans="2:64" x14ac:dyDescent="0.25">
      <c r="P5" s="10">
        <f>MAX(P8:P43)</f>
        <v>14.5</v>
      </c>
      <c r="Q5" s="10">
        <f>MAX(Q8:Q43)</f>
        <v>16.3</v>
      </c>
      <c r="R5" s="4" t="s">
        <v>83</v>
      </c>
      <c r="X5" s="10">
        <f>MAX(X8:X43)</f>
        <v>14.1</v>
      </c>
      <c r="Y5" s="10">
        <f>MAX(Y8:Y43)</f>
        <v>15.799999999999999</v>
      </c>
      <c r="Z5" s="4" t="s">
        <v>83</v>
      </c>
    </row>
    <row r="6" spans="2:64" x14ac:dyDescent="0.25">
      <c r="M6" s="1" t="s">
        <v>78</v>
      </c>
      <c r="N6" s="73" t="s">
        <v>79</v>
      </c>
      <c r="O6" s="74"/>
      <c r="P6" s="10">
        <f>AVERAGE(P8:P43)</f>
        <v>8.7194444444444432</v>
      </c>
      <c r="Q6" s="10">
        <f>AVERAGE(Q8:Q43)</f>
        <v>10.838888888888887</v>
      </c>
      <c r="R6" s="4" t="s">
        <v>84</v>
      </c>
      <c r="X6" s="10">
        <f>AVERAGE(X8:X43)</f>
        <v>8.2111111111111121</v>
      </c>
      <c r="Y6" s="10">
        <f>AVERAGE(Y8:Y43)</f>
        <v>10.330555555555554</v>
      </c>
      <c r="Z6" s="4" t="s">
        <v>84</v>
      </c>
      <c r="BI6" s="75" t="s">
        <v>92</v>
      </c>
      <c r="BJ6" s="75"/>
    </row>
    <row r="7" spans="2:64" x14ac:dyDescent="0.25">
      <c r="B7" s="41" t="s">
        <v>80</v>
      </c>
      <c r="C7" s="41" t="s">
        <v>81</v>
      </c>
      <c r="D7" s="16"/>
      <c r="E7" s="16"/>
      <c r="F7" s="16"/>
      <c r="G7" s="16"/>
      <c r="H7" s="16"/>
      <c r="I7" s="16"/>
      <c r="J7" s="16"/>
      <c r="K7" s="16"/>
      <c r="L7" s="16"/>
      <c r="M7" s="16">
        <v>0</v>
      </c>
      <c r="N7" s="16">
        <v>513</v>
      </c>
      <c r="O7" s="16">
        <v>2273</v>
      </c>
      <c r="P7" s="41" t="s">
        <v>78</v>
      </c>
      <c r="Q7" s="41" t="s">
        <v>79</v>
      </c>
      <c r="T7" t="s">
        <v>85</v>
      </c>
      <c r="U7" s="69" t="s">
        <v>86</v>
      </c>
      <c r="V7" s="69"/>
      <c r="X7" s="41" t="s">
        <v>78</v>
      </c>
      <c r="Y7" s="41" t="s">
        <v>79</v>
      </c>
      <c r="BI7" s="41" t="s">
        <v>78</v>
      </c>
      <c r="BJ7" s="41" t="s">
        <v>79</v>
      </c>
    </row>
    <row r="8" spans="2:64" x14ac:dyDescent="0.25">
      <c r="B8" s="2" t="s">
        <v>32</v>
      </c>
      <c r="C8" s="70" t="s">
        <v>72</v>
      </c>
      <c r="D8" s="24">
        <v>3781</v>
      </c>
      <c r="E8" s="25">
        <v>563</v>
      </c>
      <c r="F8" s="25">
        <v>1310</v>
      </c>
      <c r="G8" s="25">
        <v>955</v>
      </c>
      <c r="H8" s="26">
        <v>813</v>
      </c>
      <c r="I8" s="27"/>
      <c r="J8" s="27"/>
      <c r="K8" s="27"/>
      <c r="L8" s="28">
        <f>SUM(D8:K8)</f>
        <v>7422</v>
      </c>
      <c r="M8" s="29">
        <f>L8+M$7</f>
        <v>7422</v>
      </c>
      <c r="N8" s="30">
        <v>-1</v>
      </c>
      <c r="O8" s="31">
        <f>L8+N8*N$7+O$7</f>
        <v>9182</v>
      </c>
      <c r="P8" s="15">
        <f>ROUNDUP(M8/1000,1)</f>
        <v>7.5</v>
      </c>
      <c r="Q8" s="3">
        <f t="shared" ref="Q8:Q43" si="0">ROUNDUP(O8/1000,1)</f>
        <v>9.1999999999999993</v>
      </c>
      <c r="T8" s="38">
        <v>7200</v>
      </c>
      <c r="U8">
        <f>M8-T8</f>
        <v>222</v>
      </c>
      <c r="V8" s="39">
        <f>U8/M8</f>
        <v>2.9911075181891674E-2</v>
      </c>
      <c r="X8" s="3">
        <f>ROUNDUP(T8/1000,1)</f>
        <v>7.2</v>
      </c>
      <c r="Y8" s="3">
        <f>ROUNDUP((T8+N8*N$7+O$7)/1000,1)</f>
        <v>9</v>
      </c>
      <c r="BI8" s="42">
        <f>X8-X53</f>
        <v>0.10000000000000053</v>
      </c>
      <c r="BJ8" s="43">
        <f t="shared" ref="BJ8:BJ13" si="1">Y8-Y53</f>
        <v>-0.90000000000000036</v>
      </c>
      <c r="BL8">
        <f>T8-T53</f>
        <v>180</v>
      </c>
    </row>
    <row r="9" spans="2:64" x14ac:dyDescent="0.25">
      <c r="B9" s="2" t="s">
        <v>33</v>
      </c>
      <c r="C9" s="71"/>
      <c r="D9" s="32">
        <v>3781</v>
      </c>
      <c r="E9" s="18">
        <v>563</v>
      </c>
      <c r="F9" s="18">
        <v>1310</v>
      </c>
      <c r="G9" s="19">
        <v>670</v>
      </c>
      <c r="H9" s="20"/>
      <c r="I9" s="20"/>
      <c r="J9" s="20"/>
      <c r="K9" s="20"/>
      <c r="L9" s="21">
        <f t="shared" ref="L9:L43" si="2">SUM(D9:K9)</f>
        <v>6324</v>
      </c>
      <c r="M9" s="22">
        <f t="shared" ref="M9:M43" si="3">L9+M$7</f>
        <v>6324</v>
      </c>
      <c r="N9" s="16">
        <v>-1</v>
      </c>
      <c r="O9" s="33">
        <f t="shared" ref="O9:O43" si="4">L9+N9*N$7+O$7</f>
        <v>8084</v>
      </c>
      <c r="P9" s="15">
        <f t="shared" ref="P9:P43" si="5">ROUNDUP(M9/1000,1)</f>
        <v>6.3999999999999995</v>
      </c>
      <c r="Q9" s="3">
        <f t="shared" si="0"/>
        <v>8.1</v>
      </c>
      <c r="T9" s="38">
        <v>5893</v>
      </c>
      <c r="U9">
        <f t="shared" ref="U9:U43" si="6">M9-T9</f>
        <v>431</v>
      </c>
      <c r="V9" s="39">
        <f t="shared" ref="V9:V43" si="7">U9/M9</f>
        <v>6.815306767868437E-2</v>
      </c>
      <c r="X9" s="3">
        <f t="shared" ref="X9:X43" si="8">ROUNDUP(T9/1000,1)</f>
        <v>5.8999999999999995</v>
      </c>
      <c r="Y9" s="3">
        <f t="shared" ref="Y9:Y43" si="9">ROUNDUP((T9+N9*N$7+O$7)/1000,1)</f>
        <v>7.6999999999999993</v>
      </c>
      <c r="BI9" s="44">
        <f t="shared" ref="BI9:BI14" si="10">X9-X54</f>
        <v>0</v>
      </c>
      <c r="BJ9" s="45">
        <f t="shared" si="1"/>
        <v>-1</v>
      </c>
      <c r="BL9">
        <f t="shared" ref="BL9:BL43" si="11">T9-T54</f>
        <v>0</v>
      </c>
    </row>
    <row r="10" spans="2:64" x14ac:dyDescent="0.25">
      <c r="B10" s="2" t="s">
        <v>34</v>
      </c>
      <c r="C10" s="71"/>
      <c r="D10" s="32">
        <v>3781</v>
      </c>
      <c r="E10" s="18">
        <v>563</v>
      </c>
      <c r="F10" s="19">
        <v>748</v>
      </c>
      <c r="G10" s="20"/>
      <c r="H10" s="20"/>
      <c r="I10" s="20"/>
      <c r="J10" s="20"/>
      <c r="K10" s="20"/>
      <c r="L10" s="21">
        <f t="shared" si="2"/>
        <v>5092</v>
      </c>
      <c r="M10" s="22">
        <f t="shared" si="3"/>
        <v>5092</v>
      </c>
      <c r="N10" s="16">
        <v>-1</v>
      </c>
      <c r="O10" s="33">
        <f t="shared" si="4"/>
        <v>6852</v>
      </c>
      <c r="P10" s="15">
        <f t="shared" si="5"/>
        <v>5.0999999999999996</v>
      </c>
      <c r="Q10" s="3">
        <f t="shared" si="0"/>
        <v>6.8999999999999995</v>
      </c>
      <c r="T10" s="38">
        <v>4699</v>
      </c>
      <c r="U10">
        <f t="shared" si="6"/>
        <v>393</v>
      </c>
      <c r="V10" s="39">
        <f t="shared" si="7"/>
        <v>7.7179890023566372E-2</v>
      </c>
      <c r="X10" s="3">
        <f t="shared" si="8"/>
        <v>4.6999999999999993</v>
      </c>
      <c r="Y10" s="3">
        <f t="shared" si="9"/>
        <v>6.5</v>
      </c>
      <c r="BI10" s="44">
        <f t="shared" si="10"/>
        <v>0</v>
      </c>
      <c r="BJ10" s="45">
        <f t="shared" si="1"/>
        <v>-1</v>
      </c>
      <c r="BL10">
        <f t="shared" si="11"/>
        <v>0</v>
      </c>
    </row>
    <row r="11" spans="2:64" x14ac:dyDescent="0.25">
      <c r="B11" s="2" t="s">
        <v>35</v>
      </c>
      <c r="C11" s="71"/>
      <c r="D11" s="32">
        <v>3781</v>
      </c>
      <c r="E11" s="18">
        <v>790</v>
      </c>
      <c r="F11" s="19">
        <v>708</v>
      </c>
      <c r="G11" s="20"/>
      <c r="H11" s="20"/>
      <c r="I11" s="20"/>
      <c r="J11" s="20"/>
      <c r="K11" s="20"/>
      <c r="L11" s="21">
        <f t="shared" si="2"/>
        <v>5279</v>
      </c>
      <c r="M11" s="22">
        <f t="shared" si="3"/>
        <v>5279</v>
      </c>
      <c r="N11" s="16">
        <v>1</v>
      </c>
      <c r="O11" s="33">
        <f t="shared" si="4"/>
        <v>8065</v>
      </c>
      <c r="P11" s="15">
        <f t="shared" si="5"/>
        <v>5.3</v>
      </c>
      <c r="Q11" s="3">
        <f t="shared" si="0"/>
        <v>8.1</v>
      </c>
      <c r="T11" s="38">
        <v>4780</v>
      </c>
      <c r="U11">
        <f t="shared" si="6"/>
        <v>499</v>
      </c>
      <c r="V11" s="39">
        <f t="shared" si="7"/>
        <v>9.4525478310286043E-2</v>
      </c>
      <c r="X11" s="3">
        <f t="shared" si="8"/>
        <v>4.8</v>
      </c>
      <c r="Y11" s="3">
        <f t="shared" si="9"/>
        <v>7.6</v>
      </c>
      <c r="BI11" s="44">
        <f t="shared" si="10"/>
        <v>0</v>
      </c>
      <c r="BJ11" s="45">
        <f t="shared" si="1"/>
        <v>1</v>
      </c>
      <c r="BL11">
        <f t="shared" si="11"/>
        <v>0</v>
      </c>
    </row>
    <row r="12" spans="2:64" x14ac:dyDescent="0.25">
      <c r="B12" s="2" t="s">
        <v>0</v>
      </c>
      <c r="C12" s="71"/>
      <c r="D12" s="32">
        <v>3781</v>
      </c>
      <c r="E12" s="18">
        <v>790</v>
      </c>
      <c r="F12" s="18">
        <v>1296</v>
      </c>
      <c r="G12" s="19">
        <v>558</v>
      </c>
      <c r="H12" s="20"/>
      <c r="I12" s="20"/>
      <c r="J12" s="20"/>
      <c r="K12" s="20"/>
      <c r="L12" s="21">
        <f t="shared" si="2"/>
        <v>6425</v>
      </c>
      <c r="M12" s="22">
        <f t="shared" si="3"/>
        <v>6425</v>
      </c>
      <c r="N12" s="16">
        <v>1</v>
      </c>
      <c r="O12" s="33">
        <f t="shared" si="4"/>
        <v>9211</v>
      </c>
      <c r="P12" s="15">
        <f t="shared" si="5"/>
        <v>6.5</v>
      </c>
      <c r="Q12" s="3">
        <f t="shared" si="0"/>
        <v>9.2999999999999989</v>
      </c>
      <c r="T12" s="38">
        <v>5942</v>
      </c>
      <c r="U12">
        <f t="shared" si="6"/>
        <v>483</v>
      </c>
      <c r="V12" s="39">
        <f t="shared" si="7"/>
        <v>7.5175097276264591E-2</v>
      </c>
      <c r="X12" s="3">
        <f t="shared" si="8"/>
        <v>6</v>
      </c>
      <c r="Y12" s="3">
        <f t="shared" si="9"/>
        <v>8.7999999999999989</v>
      </c>
      <c r="BI12" s="44">
        <f t="shared" si="10"/>
        <v>0</v>
      </c>
      <c r="BJ12" s="45">
        <f t="shared" si="1"/>
        <v>0.99999999999999911</v>
      </c>
      <c r="BL12">
        <f t="shared" si="11"/>
        <v>0</v>
      </c>
    </row>
    <row r="13" spans="2:64" x14ac:dyDescent="0.25">
      <c r="B13" s="2" t="s">
        <v>1</v>
      </c>
      <c r="C13" s="72"/>
      <c r="D13" s="34">
        <v>3781</v>
      </c>
      <c r="E13" s="13">
        <v>790</v>
      </c>
      <c r="F13" s="13">
        <v>1296</v>
      </c>
      <c r="G13" s="13">
        <v>1296</v>
      </c>
      <c r="H13" s="14">
        <v>708</v>
      </c>
      <c r="I13" s="12"/>
      <c r="J13" s="12"/>
      <c r="K13" s="12"/>
      <c r="L13" s="6">
        <f t="shared" si="2"/>
        <v>7871</v>
      </c>
      <c r="M13" s="7">
        <f t="shared" si="3"/>
        <v>7871</v>
      </c>
      <c r="N13" s="8">
        <v>1</v>
      </c>
      <c r="O13" s="9">
        <f t="shared" si="4"/>
        <v>10657</v>
      </c>
      <c r="P13" s="15">
        <f t="shared" si="5"/>
        <v>7.8999999999999995</v>
      </c>
      <c r="Q13" s="3">
        <f t="shared" si="0"/>
        <v>10.7</v>
      </c>
      <c r="T13" s="38">
        <v>7354</v>
      </c>
      <c r="U13">
        <f t="shared" si="6"/>
        <v>517</v>
      </c>
      <c r="V13" s="39">
        <f t="shared" si="7"/>
        <v>6.5684157032143309E-2</v>
      </c>
      <c r="X13" s="3">
        <f t="shared" si="8"/>
        <v>7.3999999999999995</v>
      </c>
      <c r="Y13" s="3">
        <f t="shared" si="9"/>
        <v>10.199999999999999</v>
      </c>
      <c r="BI13" s="46">
        <f t="shared" si="10"/>
        <v>0</v>
      </c>
      <c r="BJ13" s="47">
        <f t="shared" si="1"/>
        <v>1</v>
      </c>
      <c r="BL13">
        <f t="shared" si="11"/>
        <v>0</v>
      </c>
    </row>
    <row r="14" spans="2:64" x14ac:dyDescent="0.25">
      <c r="B14" s="2" t="s">
        <v>2</v>
      </c>
      <c r="C14" s="70" t="s">
        <v>73</v>
      </c>
      <c r="D14" s="24">
        <v>3891</v>
      </c>
      <c r="E14" s="25">
        <v>954</v>
      </c>
      <c r="F14" s="25">
        <v>1296</v>
      </c>
      <c r="G14" s="26">
        <v>1467</v>
      </c>
      <c r="H14" s="27"/>
      <c r="I14" s="27"/>
      <c r="J14" s="27"/>
      <c r="K14" s="27"/>
      <c r="L14" s="28">
        <f t="shared" si="2"/>
        <v>7608</v>
      </c>
      <c r="M14" s="29">
        <f t="shared" si="3"/>
        <v>7608</v>
      </c>
      <c r="N14" s="35">
        <v>-1</v>
      </c>
      <c r="O14" s="31">
        <f t="shared" si="4"/>
        <v>9368</v>
      </c>
      <c r="P14" s="23">
        <f t="shared" si="5"/>
        <v>7.6999999999999993</v>
      </c>
      <c r="Q14" s="5">
        <f t="shared" si="0"/>
        <v>9.4</v>
      </c>
      <c r="T14" s="38">
        <v>6883</v>
      </c>
      <c r="U14">
        <f t="shared" si="6"/>
        <v>725</v>
      </c>
      <c r="V14" s="39">
        <f t="shared" si="7"/>
        <v>9.5294426919032602E-2</v>
      </c>
      <c r="X14" s="3">
        <f t="shared" si="8"/>
        <v>6.8999999999999995</v>
      </c>
      <c r="Y14" s="3">
        <f t="shared" si="9"/>
        <v>8.6999999999999993</v>
      </c>
      <c r="BI14" s="42">
        <f t="shared" si="10"/>
        <v>-0.29999999999999982</v>
      </c>
      <c r="BJ14" s="43">
        <f t="shared" ref="BJ14:BJ43" si="12">Y14-Y59</f>
        <v>-1.2000000000000011</v>
      </c>
      <c r="BL14">
        <f t="shared" si="11"/>
        <v>-220</v>
      </c>
    </row>
    <row r="15" spans="2:64" x14ac:dyDescent="0.25">
      <c r="B15" s="2" t="s">
        <v>3</v>
      </c>
      <c r="C15" s="71"/>
      <c r="D15" s="32">
        <v>3891</v>
      </c>
      <c r="E15" s="18">
        <v>954</v>
      </c>
      <c r="F15" s="19">
        <v>1390</v>
      </c>
      <c r="G15" s="20"/>
      <c r="H15" s="20"/>
      <c r="I15" s="20"/>
      <c r="J15" s="20"/>
      <c r="K15" s="20"/>
      <c r="L15" s="21">
        <f t="shared" si="2"/>
        <v>6235</v>
      </c>
      <c r="M15" s="22">
        <f t="shared" si="3"/>
        <v>6235</v>
      </c>
      <c r="N15" s="11">
        <v>-1</v>
      </c>
      <c r="O15" s="33">
        <f t="shared" si="4"/>
        <v>7995</v>
      </c>
      <c r="P15" s="15">
        <f t="shared" si="5"/>
        <v>6.3</v>
      </c>
      <c r="Q15" s="3">
        <f t="shared" si="0"/>
        <v>8</v>
      </c>
      <c r="T15" s="38">
        <v>5555</v>
      </c>
      <c r="U15">
        <f t="shared" si="6"/>
        <v>680</v>
      </c>
      <c r="V15" s="39">
        <f t="shared" si="7"/>
        <v>0.10906174819566961</v>
      </c>
      <c r="X15" s="3">
        <f t="shared" si="8"/>
        <v>5.6</v>
      </c>
      <c r="Y15" s="3">
        <f t="shared" si="9"/>
        <v>7.3999999999999995</v>
      </c>
      <c r="BI15" s="44">
        <f t="shared" ref="BI15:BI43" si="13">X15-X60</f>
        <v>-0.20000000000000018</v>
      </c>
      <c r="BJ15" s="45">
        <f t="shared" si="12"/>
        <v>-1.2000000000000002</v>
      </c>
      <c r="BL15">
        <f t="shared" si="11"/>
        <v>-216</v>
      </c>
    </row>
    <row r="16" spans="2:64" x14ac:dyDescent="0.25">
      <c r="B16" s="2" t="s">
        <v>4</v>
      </c>
      <c r="C16" s="71"/>
      <c r="D16" s="32">
        <v>3891</v>
      </c>
      <c r="E16" s="18">
        <v>342</v>
      </c>
      <c r="F16" s="19">
        <v>1467</v>
      </c>
      <c r="G16" s="20"/>
      <c r="H16" s="20"/>
      <c r="I16" s="20"/>
      <c r="J16" s="20"/>
      <c r="K16" s="20"/>
      <c r="L16" s="21">
        <f t="shared" si="2"/>
        <v>5700</v>
      </c>
      <c r="M16" s="22">
        <f t="shared" si="3"/>
        <v>5700</v>
      </c>
      <c r="N16" s="11">
        <v>1</v>
      </c>
      <c r="O16" s="33">
        <f t="shared" si="4"/>
        <v>8486</v>
      </c>
      <c r="P16" s="15">
        <f t="shared" si="5"/>
        <v>5.7</v>
      </c>
      <c r="Q16" s="3">
        <f t="shared" si="0"/>
        <v>8.5</v>
      </c>
      <c r="T16" s="38">
        <v>5266</v>
      </c>
      <c r="U16">
        <f t="shared" si="6"/>
        <v>434</v>
      </c>
      <c r="V16" s="39">
        <f t="shared" si="7"/>
        <v>7.614035087719298E-2</v>
      </c>
      <c r="X16" s="3">
        <f t="shared" si="8"/>
        <v>5.3</v>
      </c>
      <c r="Y16" s="3">
        <f t="shared" si="9"/>
        <v>8.1</v>
      </c>
      <c r="BI16" s="44">
        <f t="shared" si="13"/>
        <v>0</v>
      </c>
      <c r="BJ16" s="45">
        <f t="shared" si="12"/>
        <v>0.5</v>
      </c>
      <c r="BL16">
        <f t="shared" si="11"/>
        <v>-1</v>
      </c>
    </row>
    <row r="17" spans="2:64" x14ac:dyDescent="0.25">
      <c r="B17" s="2" t="s">
        <v>5</v>
      </c>
      <c r="C17" s="71"/>
      <c r="D17" s="32">
        <v>3891</v>
      </c>
      <c r="E17" s="18">
        <v>342</v>
      </c>
      <c r="F17" s="18">
        <v>1347</v>
      </c>
      <c r="G17" s="19">
        <v>1503</v>
      </c>
      <c r="H17" s="20"/>
      <c r="I17" s="20"/>
      <c r="J17" s="20"/>
      <c r="K17" s="20"/>
      <c r="L17" s="21">
        <f t="shared" si="2"/>
        <v>7083</v>
      </c>
      <c r="M17" s="22">
        <f t="shared" si="3"/>
        <v>7083</v>
      </c>
      <c r="N17" s="11">
        <v>1</v>
      </c>
      <c r="O17" s="33">
        <f t="shared" si="4"/>
        <v>9869</v>
      </c>
      <c r="P17" s="15">
        <f t="shared" si="5"/>
        <v>7.1</v>
      </c>
      <c r="Q17" s="3">
        <f t="shared" si="0"/>
        <v>9.9</v>
      </c>
      <c r="T17" s="38">
        <v>6640</v>
      </c>
      <c r="U17">
        <f t="shared" si="6"/>
        <v>443</v>
      </c>
      <c r="V17" s="39">
        <f t="shared" si="7"/>
        <v>6.2544119723281097E-2</v>
      </c>
      <c r="X17" s="3">
        <f t="shared" si="8"/>
        <v>6.6999999999999993</v>
      </c>
      <c r="Y17" s="3">
        <f t="shared" si="9"/>
        <v>9.5</v>
      </c>
      <c r="BI17" s="44">
        <f t="shared" si="13"/>
        <v>0</v>
      </c>
      <c r="BJ17" s="45">
        <f t="shared" si="12"/>
        <v>1</v>
      </c>
      <c r="BL17">
        <f t="shared" si="11"/>
        <v>-3</v>
      </c>
    </row>
    <row r="18" spans="2:64" x14ac:dyDescent="0.25">
      <c r="B18" s="2" t="s">
        <v>6</v>
      </c>
      <c r="C18" s="71"/>
      <c r="D18" s="32">
        <v>3891</v>
      </c>
      <c r="E18" s="18">
        <v>342</v>
      </c>
      <c r="F18" s="18">
        <v>1347</v>
      </c>
      <c r="G18" s="18">
        <v>1296</v>
      </c>
      <c r="H18" s="19">
        <v>1353</v>
      </c>
      <c r="I18" s="20"/>
      <c r="J18" s="20"/>
      <c r="K18" s="20"/>
      <c r="L18" s="21">
        <f t="shared" si="2"/>
        <v>8229</v>
      </c>
      <c r="M18" s="22">
        <f t="shared" si="3"/>
        <v>8229</v>
      </c>
      <c r="N18" s="11">
        <v>1</v>
      </c>
      <c r="O18" s="33">
        <f t="shared" si="4"/>
        <v>11015</v>
      </c>
      <c r="P18" s="15">
        <f t="shared" si="5"/>
        <v>8.2999999999999989</v>
      </c>
      <c r="Q18" s="3">
        <f t="shared" si="0"/>
        <v>11.1</v>
      </c>
      <c r="T18" s="38">
        <v>7796</v>
      </c>
      <c r="U18">
        <f t="shared" si="6"/>
        <v>433</v>
      </c>
      <c r="V18" s="39">
        <f t="shared" si="7"/>
        <v>5.2618787215943617E-2</v>
      </c>
      <c r="X18" s="3">
        <f t="shared" si="8"/>
        <v>7.8</v>
      </c>
      <c r="Y18" s="3">
        <f t="shared" si="9"/>
        <v>10.6</v>
      </c>
      <c r="BI18" s="44">
        <f t="shared" si="13"/>
        <v>0</v>
      </c>
      <c r="BJ18" s="45">
        <f t="shared" si="12"/>
        <v>1</v>
      </c>
      <c r="BL18">
        <f t="shared" si="11"/>
        <v>-3</v>
      </c>
    </row>
    <row r="19" spans="2:64" x14ac:dyDescent="0.25">
      <c r="B19" s="2" t="s">
        <v>7</v>
      </c>
      <c r="C19" s="72"/>
      <c r="D19" s="34">
        <v>3891</v>
      </c>
      <c r="E19" s="13">
        <v>342</v>
      </c>
      <c r="F19" s="13">
        <v>1347</v>
      </c>
      <c r="G19" s="13">
        <v>1296</v>
      </c>
      <c r="H19" s="13">
        <v>1296</v>
      </c>
      <c r="I19" s="14">
        <v>1503</v>
      </c>
      <c r="J19" s="12"/>
      <c r="K19" s="12"/>
      <c r="L19" s="6">
        <f t="shared" si="2"/>
        <v>9675</v>
      </c>
      <c r="M19" s="7">
        <f t="shared" si="3"/>
        <v>9675</v>
      </c>
      <c r="N19" s="8">
        <v>1</v>
      </c>
      <c r="O19" s="9">
        <f t="shared" si="4"/>
        <v>12461</v>
      </c>
      <c r="P19" s="15">
        <f t="shared" si="5"/>
        <v>9.6999999999999993</v>
      </c>
      <c r="Q19" s="3">
        <f t="shared" si="0"/>
        <v>12.5</v>
      </c>
      <c r="T19" s="38">
        <v>9201</v>
      </c>
      <c r="U19">
        <f t="shared" si="6"/>
        <v>474</v>
      </c>
      <c r="V19" s="39">
        <f t="shared" si="7"/>
        <v>4.8992248062015506E-2</v>
      </c>
      <c r="X19" s="3">
        <f t="shared" si="8"/>
        <v>9.2999999999999989</v>
      </c>
      <c r="Y19" s="3">
        <f t="shared" si="9"/>
        <v>12</v>
      </c>
      <c r="BI19" s="46">
        <f t="shared" si="13"/>
        <v>0</v>
      </c>
      <c r="BJ19" s="47">
        <f t="shared" si="12"/>
        <v>1</v>
      </c>
      <c r="BL19">
        <f t="shared" si="11"/>
        <v>-2</v>
      </c>
    </row>
    <row r="20" spans="2:64" x14ac:dyDescent="0.25">
      <c r="B20" s="2" t="s">
        <v>8</v>
      </c>
      <c r="C20" s="70" t="s">
        <v>74</v>
      </c>
      <c r="D20" s="24">
        <v>4691</v>
      </c>
      <c r="E20" s="36">
        <v>1767</v>
      </c>
      <c r="F20" s="25">
        <v>1296</v>
      </c>
      <c r="G20" s="25">
        <v>1296</v>
      </c>
      <c r="H20" s="25">
        <v>1347</v>
      </c>
      <c r="I20" s="25">
        <v>1296</v>
      </c>
      <c r="J20" s="25">
        <v>1296</v>
      </c>
      <c r="K20" s="26">
        <v>1467</v>
      </c>
      <c r="L20" s="28">
        <f t="shared" si="2"/>
        <v>14456</v>
      </c>
      <c r="M20" s="29">
        <f t="shared" si="3"/>
        <v>14456</v>
      </c>
      <c r="N20" s="35">
        <v>-1</v>
      </c>
      <c r="O20" s="31">
        <f t="shared" si="4"/>
        <v>16216</v>
      </c>
      <c r="P20" s="15">
        <f t="shared" si="5"/>
        <v>14.5</v>
      </c>
      <c r="Q20" s="3">
        <f t="shared" si="0"/>
        <v>16.3</v>
      </c>
      <c r="T20" s="38">
        <v>14017</v>
      </c>
      <c r="U20">
        <f t="shared" si="6"/>
        <v>439</v>
      </c>
      <c r="V20" s="39">
        <f t="shared" si="7"/>
        <v>3.0368013281682347E-2</v>
      </c>
      <c r="X20" s="3">
        <f t="shared" si="8"/>
        <v>14.1</v>
      </c>
      <c r="Y20" s="3">
        <f t="shared" si="9"/>
        <v>15.799999999999999</v>
      </c>
      <c r="BI20" s="42">
        <f t="shared" si="13"/>
        <v>0</v>
      </c>
      <c r="BJ20" s="43">
        <f t="shared" si="12"/>
        <v>-1.1000000000000032</v>
      </c>
      <c r="BL20">
        <f t="shared" si="11"/>
        <v>0</v>
      </c>
    </row>
    <row r="21" spans="2:64" x14ac:dyDescent="0.25">
      <c r="B21" s="2" t="s">
        <v>9</v>
      </c>
      <c r="C21" s="71"/>
      <c r="D21" s="32">
        <v>4691</v>
      </c>
      <c r="E21" s="17">
        <v>1767</v>
      </c>
      <c r="F21" s="18">
        <v>1296</v>
      </c>
      <c r="G21" s="18">
        <v>1296</v>
      </c>
      <c r="H21" s="18">
        <v>1347</v>
      </c>
      <c r="I21" s="18">
        <v>1296</v>
      </c>
      <c r="J21" s="19">
        <v>1390</v>
      </c>
      <c r="K21" s="20"/>
      <c r="L21" s="21">
        <f t="shared" si="2"/>
        <v>13083</v>
      </c>
      <c r="M21" s="22">
        <f t="shared" si="3"/>
        <v>13083</v>
      </c>
      <c r="N21" s="11">
        <v>-1</v>
      </c>
      <c r="O21" s="33">
        <f t="shared" si="4"/>
        <v>14843</v>
      </c>
      <c r="P21" s="15">
        <f t="shared" si="5"/>
        <v>13.1</v>
      </c>
      <c r="Q21" s="3">
        <f t="shared" si="0"/>
        <v>14.9</v>
      </c>
      <c r="T21" s="38">
        <v>12681</v>
      </c>
      <c r="U21">
        <f t="shared" si="6"/>
        <v>402</v>
      </c>
      <c r="V21" s="39">
        <f t="shared" si="7"/>
        <v>3.0726897500573263E-2</v>
      </c>
      <c r="X21" s="3">
        <f t="shared" si="8"/>
        <v>12.7</v>
      </c>
      <c r="Y21" s="3">
        <f t="shared" si="9"/>
        <v>14.5</v>
      </c>
      <c r="BI21" s="44">
        <f t="shared" si="13"/>
        <v>0</v>
      </c>
      <c r="BJ21" s="45">
        <f t="shared" si="12"/>
        <v>-1</v>
      </c>
      <c r="BL21">
        <f t="shared" si="11"/>
        <v>0</v>
      </c>
    </row>
    <row r="22" spans="2:64" x14ac:dyDescent="0.25">
      <c r="B22" s="2" t="s">
        <v>10</v>
      </c>
      <c r="C22" s="71"/>
      <c r="D22" s="32">
        <v>4691</v>
      </c>
      <c r="E22" s="17">
        <v>1767</v>
      </c>
      <c r="F22" s="18">
        <v>1296</v>
      </c>
      <c r="G22" s="18">
        <v>1296</v>
      </c>
      <c r="H22" s="18">
        <v>1347</v>
      </c>
      <c r="I22" s="19">
        <v>1467</v>
      </c>
      <c r="J22" s="20"/>
      <c r="K22" s="20"/>
      <c r="L22" s="21">
        <f t="shared" si="2"/>
        <v>11864</v>
      </c>
      <c r="M22" s="22">
        <f t="shared" si="3"/>
        <v>11864</v>
      </c>
      <c r="N22" s="11">
        <v>-1</v>
      </c>
      <c r="O22" s="33">
        <f t="shared" si="4"/>
        <v>13624</v>
      </c>
      <c r="P22" s="15">
        <f t="shared" si="5"/>
        <v>11.9</v>
      </c>
      <c r="Q22" s="3">
        <f t="shared" si="0"/>
        <v>13.7</v>
      </c>
      <c r="T22" s="38">
        <v>11456</v>
      </c>
      <c r="U22">
        <f t="shared" si="6"/>
        <v>408</v>
      </c>
      <c r="V22" s="39">
        <f t="shared" si="7"/>
        <v>3.4389750505731627E-2</v>
      </c>
      <c r="X22" s="3">
        <f t="shared" si="8"/>
        <v>11.5</v>
      </c>
      <c r="Y22" s="3">
        <f t="shared" si="9"/>
        <v>13.299999999999999</v>
      </c>
      <c r="BI22" s="44">
        <f t="shared" si="13"/>
        <v>0</v>
      </c>
      <c r="BJ22" s="45">
        <f t="shared" si="12"/>
        <v>-1</v>
      </c>
      <c r="BL22">
        <f t="shared" si="11"/>
        <v>0</v>
      </c>
    </row>
    <row r="23" spans="2:64" x14ac:dyDescent="0.25">
      <c r="B23" s="2" t="s">
        <v>11</v>
      </c>
      <c r="C23" s="71"/>
      <c r="D23" s="32">
        <v>4691</v>
      </c>
      <c r="E23" s="17">
        <v>1767</v>
      </c>
      <c r="F23" s="18">
        <v>1296</v>
      </c>
      <c r="G23" s="18">
        <v>1296</v>
      </c>
      <c r="H23" s="19">
        <v>1503</v>
      </c>
      <c r="I23" s="20"/>
      <c r="J23" s="20"/>
      <c r="K23" s="20"/>
      <c r="L23" s="21">
        <f t="shared" si="2"/>
        <v>10553</v>
      </c>
      <c r="M23" s="22">
        <f t="shared" si="3"/>
        <v>10553</v>
      </c>
      <c r="N23" s="11">
        <v>-1</v>
      </c>
      <c r="O23" s="33">
        <f t="shared" si="4"/>
        <v>12313</v>
      </c>
      <c r="P23" s="15">
        <f t="shared" si="5"/>
        <v>10.6</v>
      </c>
      <c r="Q23" s="3">
        <f t="shared" si="0"/>
        <v>12.4</v>
      </c>
      <c r="T23" s="38">
        <v>10120</v>
      </c>
      <c r="U23">
        <f t="shared" si="6"/>
        <v>433</v>
      </c>
      <c r="V23" s="39">
        <f t="shared" si="7"/>
        <v>4.1030986449350895E-2</v>
      </c>
      <c r="X23" s="3">
        <f t="shared" si="8"/>
        <v>10.199999999999999</v>
      </c>
      <c r="Y23" s="3">
        <f t="shared" si="9"/>
        <v>11.9</v>
      </c>
      <c r="BI23" s="44">
        <f t="shared" si="13"/>
        <v>0</v>
      </c>
      <c r="BJ23" s="45">
        <f t="shared" si="12"/>
        <v>-1.0999999999999996</v>
      </c>
      <c r="BL23">
        <f t="shared" si="11"/>
        <v>0</v>
      </c>
    </row>
    <row r="24" spans="2:64" x14ac:dyDescent="0.25">
      <c r="B24" s="2" t="s">
        <v>12</v>
      </c>
      <c r="C24" s="71"/>
      <c r="D24" s="32">
        <v>4691</v>
      </c>
      <c r="E24" s="17">
        <v>1767</v>
      </c>
      <c r="F24" s="18">
        <v>1296</v>
      </c>
      <c r="G24" s="19">
        <v>1353</v>
      </c>
      <c r="H24" s="20"/>
      <c r="I24" s="20"/>
      <c r="J24" s="20"/>
      <c r="K24" s="20"/>
      <c r="L24" s="21">
        <f t="shared" si="2"/>
        <v>9107</v>
      </c>
      <c r="M24" s="22">
        <f t="shared" si="3"/>
        <v>9107</v>
      </c>
      <c r="N24" s="11">
        <v>-1</v>
      </c>
      <c r="O24" s="33">
        <f t="shared" si="4"/>
        <v>10867</v>
      </c>
      <c r="P24" s="15">
        <f t="shared" si="5"/>
        <v>9.1999999999999993</v>
      </c>
      <c r="Q24" s="3">
        <f t="shared" si="0"/>
        <v>10.9</v>
      </c>
      <c r="T24" s="38">
        <v>8717</v>
      </c>
      <c r="U24">
        <f t="shared" si="6"/>
        <v>390</v>
      </c>
      <c r="V24" s="39">
        <f t="shared" si="7"/>
        <v>4.2824201163939826E-2</v>
      </c>
      <c r="X24" s="3">
        <f t="shared" si="8"/>
        <v>8.7999999999999989</v>
      </c>
      <c r="Y24" s="3">
        <f t="shared" si="9"/>
        <v>10.5</v>
      </c>
      <c r="BI24" s="44">
        <f t="shared" si="13"/>
        <v>0</v>
      </c>
      <c r="BJ24" s="45">
        <f t="shared" si="12"/>
        <v>-1.0999999999999996</v>
      </c>
      <c r="BL24">
        <f t="shared" si="11"/>
        <v>0</v>
      </c>
    </row>
    <row r="25" spans="2:64" x14ac:dyDescent="0.25">
      <c r="B25" s="2" t="s">
        <v>13</v>
      </c>
      <c r="C25" s="72"/>
      <c r="D25" s="34">
        <v>4691</v>
      </c>
      <c r="E25" s="37">
        <v>1767</v>
      </c>
      <c r="F25" s="14">
        <v>1503</v>
      </c>
      <c r="G25" s="12"/>
      <c r="H25" s="12"/>
      <c r="I25" s="12"/>
      <c r="J25" s="12"/>
      <c r="K25" s="12"/>
      <c r="L25" s="6">
        <f t="shared" si="2"/>
        <v>7961</v>
      </c>
      <c r="M25" s="7">
        <f t="shared" si="3"/>
        <v>7961</v>
      </c>
      <c r="N25" s="8">
        <v>-1</v>
      </c>
      <c r="O25" s="9">
        <f t="shared" si="4"/>
        <v>9721</v>
      </c>
      <c r="P25" s="15">
        <f t="shared" si="5"/>
        <v>8</v>
      </c>
      <c r="Q25" s="3">
        <f t="shared" si="0"/>
        <v>9.7999999999999989</v>
      </c>
      <c r="T25" s="38">
        <v>7560</v>
      </c>
      <c r="U25">
        <f t="shared" si="6"/>
        <v>401</v>
      </c>
      <c r="V25" s="39">
        <f t="shared" si="7"/>
        <v>5.0370556462755935E-2</v>
      </c>
      <c r="X25" s="3">
        <f t="shared" si="8"/>
        <v>7.6</v>
      </c>
      <c r="Y25" s="3">
        <f t="shared" si="9"/>
        <v>9.4</v>
      </c>
      <c r="BI25" s="46">
        <f t="shared" si="13"/>
        <v>0</v>
      </c>
      <c r="BJ25" s="47">
        <f t="shared" si="12"/>
        <v>-1</v>
      </c>
      <c r="BL25">
        <f t="shared" si="11"/>
        <v>0</v>
      </c>
    </row>
    <row r="26" spans="2:64" x14ac:dyDescent="0.25">
      <c r="B26" s="2" t="s">
        <v>14</v>
      </c>
      <c r="C26" s="70" t="s">
        <v>75</v>
      </c>
      <c r="D26" s="24">
        <v>4195</v>
      </c>
      <c r="E26" s="36">
        <v>823</v>
      </c>
      <c r="F26" s="25">
        <v>1296</v>
      </c>
      <c r="G26" s="25">
        <v>1296</v>
      </c>
      <c r="H26" s="25">
        <v>1347</v>
      </c>
      <c r="I26" s="25">
        <v>1296</v>
      </c>
      <c r="J26" s="25">
        <v>1296</v>
      </c>
      <c r="K26" s="26">
        <v>672</v>
      </c>
      <c r="L26" s="28">
        <f t="shared" si="2"/>
        <v>12221</v>
      </c>
      <c r="M26" s="29">
        <f t="shared" si="3"/>
        <v>12221</v>
      </c>
      <c r="N26" s="35">
        <v>-1</v>
      </c>
      <c r="O26" s="31">
        <f t="shared" si="4"/>
        <v>13981</v>
      </c>
      <c r="P26" s="15">
        <f t="shared" si="5"/>
        <v>12.299999999999999</v>
      </c>
      <c r="Q26" s="3">
        <f t="shared" si="0"/>
        <v>14</v>
      </c>
      <c r="T26" s="38">
        <v>11707</v>
      </c>
      <c r="U26">
        <f t="shared" si="6"/>
        <v>514</v>
      </c>
      <c r="V26" s="39">
        <f t="shared" si="7"/>
        <v>4.2058751329678422E-2</v>
      </c>
      <c r="X26" s="3">
        <f t="shared" si="8"/>
        <v>11.799999999999999</v>
      </c>
      <c r="Y26" s="3">
        <f t="shared" si="9"/>
        <v>13.5</v>
      </c>
      <c r="BI26" s="42">
        <f t="shared" si="13"/>
        <v>0.79999999999999893</v>
      </c>
      <c r="BJ26" s="43">
        <f t="shared" si="12"/>
        <v>-0.29999999999999893</v>
      </c>
      <c r="BL26">
        <f t="shared" si="11"/>
        <v>720</v>
      </c>
    </row>
    <row r="27" spans="2:64" x14ac:dyDescent="0.25">
      <c r="B27" s="2" t="s">
        <v>15</v>
      </c>
      <c r="C27" s="71"/>
      <c r="D27" s="32">
        <v>4195</v>
      </c>
      <c r="E27" s="17">
        <v>823</v>
      </c>
      <c r="F27" s="18">
        <v>1296</v>
      </c>
      <c r="G27" s="18">
        <v>1296</v>
      </c>
      <c r="H27" s="18">
        <v>1347</v>
      </c>
      <c r="I27" s="18">
        <v>1296</v>
      </c>
      <c r="J27" s="19">
        <v>595</v>
      </c>
      <c r="K27" s="20"/>
      <c r="L27" s="21">
        <f t="shared" si="2"/>
        <v>10848</v>
      </c>
      <c r="M27" s="22">
        <f t="shared" si="3"/>
        <v>10848</v>
      </c>
      <c r="N27" s="11">
        <v>-1</v>
      </c>
      <c r="O27" s="33">
        <f t="shared" si="4"/>
        <v>12608</v>
      </c>
      <c r="P27" s="15">
        <f t="shared" si="5"/>
        <v>10.9</v>
      </c>
      <c r="Q27" s="3">
        <f t="shared" si="0"/>
        <v>12.7</v>
      </c>
      <c r="T27" s="38">
        <v>10313</v>
      </c>
      <c r="U27">
        <f t="shared" si="6"/>
        <v>535</v>
      </c>
      <c r="V27" s="39">
        <f t="shared" si="7"/>
        <v>4.9317846607669615E-2</v>
      </c>
      <c r="X27" s="3">
        <f t="shared" si="8"/>
        <v>10.4</v>
      </c>
      <c r="Y27" s="3">
        <f t="shared" si="9"/>
        <v>12.1</v>
      </c>
      <c r="BI27" s="44">
        <f t="shared" si="13"/>
        <v>0.80000000000000071</v>
      </c>
      <c r="BJ27" s="45">
        <f t="shared" si="12"/>
        <v>-0.30000000000000071</v>
      </c>
      <c r="BL27">
        <f t="shared" si="11"/>
        <v>720</v>
      </c>
    </row>
    <row r="28" spans="2:64" x14ac:dyDescent="0.25">
      <c r="B28" s="2" t="s">
        <v>16</v>
      </c>
      <c r="C28" s="71"/>
      <c r="D28" s="32">
        <v>4195</v>
      </c>
      <c r="E28" s="17">
        <v>823</v>
      </c>
      <c r="F28" s="18">
        <v>1296</v>
      </c>
      <c r="G28" s="18">
        <v>1296</v>
      </c>
      <c r="H28" s="18">
        <v>1347</v>
      </c>
      <c r="I28" s="19">
        <v>672</v>
      </c>
      <c r="J28" s="20"/>
      <c r="K28" s="20"/>
      <c r="L28" s="21">
        <f t="shared" si="2"/>
        <v>9629</v>
      </c>
      <c r="M28" s="22">
        <f t="shared" si="3"/>
        <v>9629</v>
      </c>
      <c r="N28" s="11">
        <v>-1</v>
      </c>
      <c r="O28" s="33">
        <f t="shared" si="4"/>
        <v>11389</v>
      </c>
      <c r="P28" s="15">
        <f t="shared" si="5"/>
        <v>9.6999999999999993</v>
      </c>
      <c r="Q28" s="3">
        <f t="shared" si="0"/>
        <v>11.4</v>
      </c>
      <c r="T28" s="38">
        <v>9128</v>
      </c>
      <c r="U28">
        <f t="shared" si="6"/>
        <v>501</v>
      </c>
      <c r="V28" s="39">
        <f t="shared" si="7"/>
        <v>5.2030325059715443E-2</v>
      </c>
      <c r="X28" s="3">
        <f t="shared" si="8"/>
        <v>9.1999999999999993</v>
      </c>
      <c r="Y28" s="3">
        <f t="shared" si="9"/>
        <v>10.9</v>
      </c>
      <c r="BI28" s="44">
        <f t="shared" si="13"/>
        <v>0.69999999999999929</v>
      </c>
      <c r="BJ28" s="45">
        <f t="shared" si="12"/>
        <v>-0.29999999999999893</v>
      </c>
      <c r="BL28">
        <f t="shared" si="11"/>
        <v>721</v>
      </c>
    </row>
    <row r="29" spans="2:64" x14ac:dyDescent="0.25">
      <c r="B29" s="2" t="s">
        <v>17</v>
      </c>
      <c r="C29" s="71"/>
      <c r="D29" s="32">
        <v>4195</v>
      </c>
      <c r="E29" s="17">
        <v>823</v>
      </c>
      <c r="F29" s="18">
        <v>1296</v>
      </c>
      <c r="G29" s="18">
        <v>1296</v>
      </c>
      <c r="H29" s="19">
        <v>708</v>
      </c>
      <c r="I29" s="20"/>
      <c r="J29" s="20"/>
      <c r="K29" s="20"/>
      <c r="L29" s="21">
        <f t="shared" si="2"/>
        <v>8318</v>
      </c>
      <c r="M29" s="22">
        <f t="shared" si="3"/>
        <v>8318</v>
      </c>
      <c r="N29" s="11">
        <v>-1</v>
      </c>
      <c r="O29" s="33">
        <f t="shared" si="4"/>
        <v>10078</v>
      </c>
      <c r="P29" s="15">
        <f t="shared" si="5"/>
        <v>8.4</v>
      </c>
      <c r="Q29" s="3">
        <f t="shared" si="0"/>
        <v>10.1</v>
      </c>
      <c r="T29" s="38">
        <v>7790</v>
      </c>
      <c r="U29">
        <f t="shared" si="6"/>
        <v>528</v>
      </c>
      <c r="V29" s="39">
        <f t="shared" si="7"/>
        <v>6.347679730704496E-2</v>
      </c>
      <c r="X29" s="3">
        <f t="shared" si="8"/>
        <v>7.8</v>
      </c>
      <c r="Y29" s="3">
        <f t="shared" si="9"/>
        <v>9.6</v>
      </c>
      <c r="BI29" s="44">
        <f t="shared" si="13"/>
        <v>0.70000000000000018</v>
      </c>
      <c r="BJ29" s="45">
        <f t="shared" si="12"/>
        <v>-0.30000000000000071</v>
      </c>
      <c r="BL29">
        <f t="shared" si="11"/>
        <v>722</v>
      </c>
    </row>
    <row r="30" spans="2:64" x14ac:dyDescent="0.25">
      <c r="B30" s="2" t="s">
        <v>18</v>
      </c>
      <c r="C30" s="71"/>
      <c r="D30" s="32">
        <v>4195</v>
      </c>
      <c r="E30" s="17">
        <v>823</v>
      </c>
      <c r="F30" s="18">
        <v>1296</v>
      </c>
      <c r="G30" s="19">
        <v>558</v>
      </c>
      <c r="H30" s="20"/>
      <c r="I30" s="20"/>
      <c r="J30" s="20"/>
      <c r="K30" s="20"/>
      <c r="L30" s="21">
        <f t="shared" si="2"/>
        <v>6872</v>
      </c>
      <c r="M30" s="22">
        <f t="shared" si="3"/>
        <v>6872</v>
      </c>
      <c r="N30" s="11">
        <v>-1</v>
      </c>
      <c r="O30" s="33">
        <f t="shared" si="4"/>
        <v>8632</v>
      </c>
      <c r="P30" s="15">
        <f t="shared" si="5"/>
        <v>6.8999999999999995</v>
      </c>
      <c r="Q30" s="3">
        <f t="shared" si="0"/>
        <v>8.6999999999999993</v>
      </c>
      <c r="T30" s="38">
        <v>6377</v>
      </c>
      <c r="U30">
        <f t="shared" si="6"/>
        <v>495</v>
      </c>
      <c r="V30" s="39">
        <f t="shared" si="7"/>
        <v>7.2031431897555301E-2</v>
      </c>
      <c r="X30" s="3">
        <f t="shared" si="8"/>
        <v>6.3999999999999995</v>
      </c>
      <c r="Y30" s="3">
        <f t="shared" si="9"/>
        <v>8.1999999999999993</v>
      </c>
      <c r="BI30" s="44">
        <f t="shared" si="13"/>
        <v>0.70000000000000018</v>
      </c>
      <c r="BJ30" s="45">
        <f t="shared" si="12"/>
        <v>-0.30000000000000071</v>
      </c>
      <c r="BL30">
        <f t="shared" si="11"/>
        <v>725</v>
      </c>
    </row>
    <row r="31" spans="2:64" x14ac:dyDescent="0.25">
      <c r="B31" s="2" t="s">
        <v>19</v>
      </c>
      <c r="C31" s="72"/>
      <c r="D31" s="34">
        <v>4195</v>
      </c>
      <c r="E31" s="37">
        <v>823</v>
      </c>
      <c r="F31" s="14">
        <v>708</v>
      </c>
      <c r="G31" s="12"/>
      <c r="H31" s="12"/>
      <c r="I31" s="12"/>
      <c r="J31" s="12"/>
      <c r="K31" s="12"/>
      <c r="L31" s="6">
        <f t="shared" si="2"/>
        <v>5726</v>
      </c>
      <c r="M31" s="7">
        <f t="shared" si="3"/>
        <v>5726</v>
      </c>
      <c r="N31" s="8">
        <v>-1</v>
      </c>
      <c r="O31" s="9">
        <f t="shared" si="4"/>
        <v>7486</v>
      </c>
      <c r="P31" s="15">
        <f t="shared" si="5"/>
        <v>5.8</v>
      </c>
      <c r="Q31" s="3">
        <f t="shared" si="0"/>
        <v>7.5</v>
      </c>
      <c r="T31" s="38">
        <v>5214</v>
      </c>
      <c r="U31">
        <f t="shared" si="6"/>
        <v>512</v>
      </c>
      <c r="V31" s="39">
        <f t="shared" si="7"/>
        <v>8.9416695773663984E-2</v>
      </c>
      <c r="X31" s="3">
        <f t="shared" si="8"/>
        <v>5.3</v>
      </c>
      <c r="Y31" s="3">
        <f t="shared" si="9"/>
        <v>7</v>
      </c>
      <c r="BI31" s="46">
        <f t="shared" si="13"/>
        <v>0.79999999999999982</v>
      </c>
      <c r="BJ31" s="47">
        <f t="shared" si="12"/>
        <v>-0.29999999999999982</v>
      </c>
      <c r="BL31">
        <f t="shared" si="11"/>
        <v>727</v>
      </c>
    </row>
    <row r="32" spans="2:64" x14ac:dyDescent="0.25">
      <c r="B32" s="2" t="s">
        <v>20</v>
      </c>
      <c r="C32" s="70" t="s">
        <v>76</v>
      </c>
      <c r="D32" s="24">
        <v>3269</v>
      </c>
      <c r="E32" s="26">
        <v>1076</v>
      </c>
      <c r="F32" s="27"/>
      <c r="G32" s="27"/>
      <c r="H32" s="27"/>
      <c r="I32" s="27"/>
      <c r="J32" s="27"/>
      <c r="K32" s="27"/>
      <c r="L32" s="28">
        <f t="shared" si="2"/>
        <v>4345</v>
      </c>
      <c r="M32" s="29">
        <f t="shared" si="3"/>
        <v>4345</v>
      </c>
      <c r="N32" s="35">
        <v>0</v>
      </c>
      <c r="O32" s="31">
        <f t="shared" si="4"/>
        <v>6618</v>
      </c>
      <c r="P32" s="15">
        <f t="shared" si="5"/>
        <v>4.3999999999999995</v>
      </c>
      <c r="Q32" s="3">
        <f t="shared" si="0"/>
        <v>6.6999999999999993</v>
      </c>
      <c r="T32" s="38">
        <v>3879</v>
      </c>
      <c r="U32">
        <f t="shared" si="6"/>
        <v>466</v>
      </c>
      <c r="V32" s="39">
        <f t="shared" si="7"/>
        <v>0.10724971231300345</v>
      </c>
      <c r="X32" s="3">
        <f t="shared" si="8"/>
        <v>3.9</v>
      </c>
      <c r="Y32" s="3">
        <f t="shared" si="9"/>
        <v>6.1999999999999993</v>
      </c>
      <c r="BI32" s="42">
        <f t="shared" si="13"/>
        <v>-0.10000000000000009</v>
      </c>
      <c r="BJ32" s="43">
        <f t="shared" si="12"/>
        <v>-0.60000000000000053</v>
      </c>
      <c r="BL32">
        <f t="shared" si="11"/>
        <v>-73</v>
      </c>
    </row>
    <row r="33" spans="2:64" x14ac:dyDescent="0.25">
      <c r="B33" s="2" t="s">
        <v>21</v>
      </c>
      <c r="C33" s="71"/>
      <c r="D33" s="32">
        <v>3269</v>
      </c>
      <c r="E33" s="18">
        <v>1065</v>
      </c>
      <c r="F33" s="19">
        <v>753</v>
      </c>
      <c r="G33" s="20"/>
      <c r="H33" s="20"/>
      <c r="I33" s="20"/>
      <c r="J33" s="20"/>
      <c r="K33" s="20"/>
      <c r="L33" s="21">
        <f t="shared" si="2"/>
        <v>5087</v>
      </c>
      <c r="M33" s="22">
        <f t="shared" si="3"/>
        <v>5087</v>
      </c>
      <c r="N33" s="11">
        <v>1</v>
      </c>
      <c r="O33" s="33">
        <f t="shared" si="4"/>
        <v>7873</v>
      </c>
      <c r="P33" s="15">
        <f t="shared" si="5"/>
        <v>5.0999999999999996</v>
      </c>
      <c r="Q33" s="3">
        <f t="shared" si="0"/>
        <v>7.8999999999999995</v>
      </c>
      <c r="T33" s="38">
        <v>4542</v>
      </c>
      <c r="U33">
        <f t="shared" si="6"/>
        <v>545</v>
      </c>
      <c r="V33" s="39">
        <f t="shared" si="7"/>
        <v>0.10713583644584235</v>
      </c>
      <c r="X33" s="3">
        <f t="shared" si="8"/>
        <v>4.5999999999999996</v>
      </c>
      <c r="Y33" s="3">
        <f t="shared" si="9"/>
        <v>7.3999999999999995</v>
      </c>
      <c r="BI33" s="44">
        <f t="shared" si="13"/>
        <v>-9.9999999999999645E-2</v>
      </c>
      <c r="BJ33" s="45">
        <f t="shared" si="12"/>
        <v>1</v>
      </c>
      <c r="BL33">
        <f t="shared" si="11"/>
        <v>-72</v>
      </c>
    </row>
    <row r="34" spans="2:64" x14ac:dyDescent="0.25">
      <c r="B34" s="2" t="s">
        <v>22</v>
      </c>
      <c r="C34" s="71"/>
      <c r="D34" s="32">
        <v>3269</v>
      </c>
      <c r="E34" s="18">
        <v>1065</v>
      </c>
      <c r="F34" s="18">
        <v>1520</v>
      </c>
      <c r="G34" s="19">
        <v>426</v>
      </c>
      <c r="H34" s="20"/>
      <c r="I34" s="20"/>
      <c r="J34" s="20"/>
      <c r="K34" s="20"/>
      <c r="L34" s="21">
        <f t="shared" si="2"/>
        <v>6280</v>
      </c>
      <c r="M34" s="22">
        <f t="shared" si="3"/>
        <v>6280</v>
      </c>
      <c r="N34" s="11">
        <v>1</v>
      </c>
      <c r="O34" s="33">
        <f t="shared" si="4"/>
        <v>9066</v>
      </c>
      <c r="P34" s="15">
        <f t="shared" si="5"/>
        <v>6.3</v>
      </c>
      <c r="Q34" s="3">
        <f t="shared" si="0"/>
        <v>9.1</v>
      </c>
      <c r="T34" s="38">
        <v>5756</v>
      </c>
      <c r="U34">
        <f t="shared" si="6"/>
        <v>524</v>
      </c>
      <c r="V34" s="39">
        <f t="shared" si="7"/>
        <v>8.3439490445859868E-2</v>
      </c>
      <c r="X34" s="3">
        <f t="shared" si="8"/>
        <v>5.8</v>
      </c>
      <c r="Y34" s="3">
        <f t="shared" si="9"/>
        <v>8.6</v>
      </c>
      <c r="BI34" s="44">
        <f t="shared" si="13"/>
        <v>-9.9999999999999645E-2</v>
      </c>
      <c r="BJ34" s="45">
        <f t="shared" si="12"/>
        <v>1</v>
      </c>
      <c r="BL34">
        <f t="shared" si="11"/>
        <v>-73</v>
      </c>
    </row>
    <row r="35" spans="2:64" x14ac:dyDescent="0.25">
      <c r="B35" s="2" t="s">
        <v>23</v>
      </c>
      <c r="C35" s="71"/>
      <c r="D35" s="32">
        <v>3269</v>
      </c>
      <c r="E35" s="18">
        <v>1065</v>
      </c>
      <c r="F35" s="18">
        <v>1520</v>
      </c>
      <c r="G35" s="18">
        <v>1520</v>
      </c>
      <c r="H35" s="19">
        <v>784</v>
      </c>
      <c r="I35" s="20"/>
      <c r="J35" s="20"/>
      <c r="K35" s="20"/>
      <c r="L35" s="21">
        <f t="shared" si="2"/>
        <v>8158</v>
      </c>
      <c r="M35" s="22">
        <f t="shared" si="3"/>
        <v>8158</v>
      </c>
      <c r="N35" s="11">
        <v>1</v>
      </c>
      <c r="O35" s="33">
        <f t="shared" si="4"/>
        <v>10944</v>
      </c>
      <c r="P35" s="15">
        <f t="shared" si="5"/>
        <v>8.1999999999999993</v>
      </c>
      <c r="Q35" s="3">
        <f t="shared" si="0"/>
        <v>11</v>
      </c>
      <c r="T35" s="38">
        <v>7578</v>
      </c>
      <c r="U35">
        <f t="shared" si="6"/>
        <v>580</v>
      </c>
      <c r="V35" s="39">
        <f t="shared" si="7"/>
        <v>7.1095856827653833E-2</v>
      </c>
      <c r="X35" s="3">
        <f t="shared" si="8"/>
        <v>7.6</v>
      </c>
      <c r="Y35" s="3">
        <f t="shared" si="9"/>
        <v>10.4</v>
      </c>
      <c r="BI35" s="44">
        <f t="shared" si="13"/>
        <v>-9.9999999999999645E-2</v>
      </c>
      <c r="BJ35" s="45">
        <f t="shared" si="12"/>
        <v>0.90000000000000036</v>
      </c>
      <c r="BL35">
        <f t="shared" si="11"/>
        <v>-73</v>
      </c>
    </row>
    <row r="36" spans="2:64" x14ac:dyDescent="0.25">
      <c r="B36" s="2" t="s">
        <v>24</v>
      </c>
      <c r="C36" s="71"/>
      <c r="D36" s="32">
        <v>3269</v>
      </c>
      <c r="E36" s="18">
        <v>1065</v>
      </c>
      <c r="F36" s="18">
        <v>1520</v>
      </c>
      <c r="G36" s="18">
        <v>1520</v>
      </c>
      <c r="H36" s="18">
        <v>1561</v>
      </c>
      <c r="I36" s="19">
        <v>885</v>
      </c>
      <c r="J36" s="20"/>
      <c r="K36" s="20"/>
      <c r="L36" s="21">
        <f t="shared" si="2"/>
        <v>9820</v>
      </c>
      <c r="M36" s="22">
        <f t="shared" si="3"/>
        <v>9820</v>
      </c>
      <c r="N36" s="11">
        <v>1</v>
      </c>
      <c r="O36" s="33">
        <f t="shared" si="4"/>
        <v>12606</v>
      </c>
      <c r="P36" s="15">
        <f t="shared" si="5"/>
        <v>9.9</v>
      </c>
      <c r="Q36" s="3">
        <f t="shared" si="0"/>
        <v>12.7</v>
      </c>
      <c r="T36" s="38">
        <v>9063</v>
      </c>
      <c r="U36">
        <f t="shared" si="6"/>
        <v>757</v>
      </c>
      <c r="V36" s="39">
        <f t="shared" si="7"/>
        <v>7.708757637474542E-2</v>
      </c>
      <c r="X36" s="3">
        <f t="shared" si="8"/>
        <v>9.1</v>
      </c>
      <c r="Y36" s="3">
        <f t="shared" si="9"/>
        <v>11.9</v>
      </c>
      <c r="BI36" s="44">
        <f t="shared" si="13"/>
        <v>-9.9999999999999645E-2</v>
      </c>
      <c r="BJ36" s="45">
        <f t="shared" si="12"/>
        <v>1</v>
      </c>
      <c r="BL36">
        <f t="shared" si="11"/>
        <v>-72</v>
      </c>
    </row>
    <row r="37" spans="2:64" x14ac:dyDescent="0.25">
      <c r="B37" s="2" t="s">
        <v>25</v>
      </c>
      <c r="C37" s="72"/>
      <c r="D37" s="34">
        <v>3269</v>
      </c>
      <c r="E37" s="13">
        <v>1065</v>
      </c>
      <c r="F37" s="13">
        <v>1520</v>
      </c>
      <c r="G37" s="13">
        <v>1520</v>
      </c>
      <c r="H37" s="13">
        <v>1561</v>
      </c>
      <c r="I37" s="13">
        <v>1323</v>
      </c>
      <c r="J37" s="14">
        <v>893</v>
      </c>
      <c r="K37" s="12"/>
      <c r="L37" s="6">
        <f t="shared" si="2"/>
        <v>11151</v>
      </c>
      <c r="M37" s="7">
        <f t="shared" si="3"/>
        <v>11151</v>
      </c>
      <c r="N37" s="8">
        <v>1</v>
      </c>
      <c r="O37" s="9">
        <f t="shared" si="4"/>
        <v>13937</v>
      </c>
      <c r="P37" s="15">
        <f t="shared" si="5"/>
        <v>11.2</v>
      </c>
      <c r="Q37" s="3">
        <f t="shared" si="0"/>
        <v>14</v>
      </c>
      <c r="T37" s="38">
        <v>10417</v>
      </c>
      <c r="U37">
        <f t="shared" si="6"/>
        <v>734</v>
      </c>
      <c r="V37" s="39">
        <f t="shared" si="7"/>
        <v>6.5823692942337017E-2</v>
      </c>
      <c r="X37" s="3">
        <f t="shared" si="8"/>
        <v>10.5</v>
      </c>
      <c r="Y37" s="3">
        <f t="shared" si="9"/>
        <v>13.299999999999999</v>
      </c>
      <c r="BI37" s="46">
        <f t="shared" si="13"/>
        <v>0</v>
      </c>
      <c r="BJ37" s="47">
        <f t="shared" si="12"/>
        <v>1</v>
      </c>
      <c r="BL37">
        <f t="shared" si="11"/>
        <v>-73</v>
      </c>
    </row>
    <row r="38" spans="2:64" x14ac:dyDescent="0.25">
      <c r="B38" s="2" t="s">
        <v>26</v>
      </c>
      <c r="C38" s="70" t="s">
        <v>77</v>
      </c>
      <c r="D38" s="24">
        <v>6173</v>
      </c>
      <c r="E38" s="25">
        <v>1561</v>
      </c>
      <c r="F38" s="25">
        <v>1323</v>
      </c>
      <c r="G38" s="25">
        <v>1305</v>
      </c>
      <c r="H38" s="25">
        <v>1777</v>
      </c>
      <c r="I38" s="25">
        <v>1308</v>
      </c>
      <c r="J38" s="26">
        <v>907</v>
      </c>
      <c r="K38" s="27"/>
      <c r="L38" s="28">
        <f t="shared" si="2"/>
        <v>14354</v>
      </c>
      <c r="M38" s="29">
        <f t="shared" si="3"/>
        <v>14354</v>
      </c>
      <c r="N38" s="35">
        <v>-1</v>
      </c>
      <c r="O38" s="31">
        <f t="shared" si="4"/>
        <v>16114</v>
      </c>
      <c r="P38" s="15">
        <f t="shared" si="5"/>
        <v>14.4</v>
      </c>
      <c r="Q38" s="3">
        <f t="shared" si="0"/>
        <v>16.200000000000003</v>
      </c>
      <c r="T38" s="38">
        <v>13643</v>
      </c>
      <c r="U38">
        <f t="shared" si="6"/>
        <v>711</v>
      </c>
      <c r="V38" s="39">
        <f t="shared" si="7"/>
        <v>4.9533231155078725E-2</v>
      </c>
      <c r="X38" s="3">
        <f t="shared" si="8"/>
        <v>13.7</v>
      </c>
      <c r="Y38" s="3">
        <f t="shared" si="9"/>
        <v>15.5</v>
      </c>
      <c r="BI38" s="42">
        <f t="shared" si="13"/>
        <v>9.9999999999999645E-2</v>
      </c>
      <c r="BJ38" s="43">
        <f t="shared" si="12"/>
        <v>-0.90000000000000213</v>
      </c>
      <c r="BL38">
        <f t="shared" si="11"/>
        <v>77</v>
      </c>
    </row>
    <row r="39" spans="2:64" x14ac:dyDescent="0.25">
      <c r="B39" s="2" t="s">
        <v>27</v>
      </c>
      <c r="C39" s="71"/>
      <c r="D39" s="32">
        <v>6173</v>
      </c>
      <c r="E39" s="18">
        <v>1561</v>
      </c>
      <c r="F39" s="18">
        <v>1323</v>
      </c>
      <c r="G39" s="18">
        <v>1305</v>
      </c>
      <c r="H39" s="18">
        <v>1777</v>
      </c>
      <c r="I39" s="19">
        <v>829</v>
      </c>
      <c r="J39" s="20"/>
      <c r="K39" s="20"/>
      <c r="L39" s="21">
        <f t="shared" si="2"/>
        <v>12968</v>
      </c>
      <c r="M39" s="22">
        <f t="shared" si="3"/>
        <v>12968</v>
      </c>
      <c r="N39" s="11">
        <v>-1</v>
      </c>
      <c r="O39" s="33">
        <f t="shared" si="4"/>
        <v>14728</v>
      </c>
      <c r="P39" s="15">
        <f t="shared" si="5"/>
        <v>13</v>
      </c>
      <c r="Q39" s="3">
        <f t="shared" si="0"/>
        <v>14.799999999999999</v>
      </c>
      <c r="T39" s="38">
        <v>12250</v>
      </c>
      <c r="U39">
        <f t="shared" si="6"/>
        <v>718</v>
      </c>
      <c r="V39" s="39">
        <f t="shared" si="7"/>
        <v>5.5367057371992594E-2</v>
      </c>
      <c r="X39" s="3">
        <f t="shared" si="8"/>
        <v>12.299999999999999</v>
      </c>
      <c r="Y39" s="3">
        <f t="shared" si="9"/>
        <v>14.1</v>
      </c>
      <c r="BI39" s="44">
        <f t="shared" si="13"/>
        <v>9.9999999999999645E-2</v>
      </c>
      <c r="BJ39" s="45">
        <f t="shared" si="12"/>
        <v>-0.90000000000000036</v>
      </c>
      <c r="BL39">
        <f t="shared" si="11"/>
        <v>77</v>
      </c>
    </row>
    <row r="40" spans="2:64" x14ac:dyDescent="0.25">
      <c r="B40" s="2" t="s">
        <v>28</v>
      </c>
      <c r="C40" s="71"/>
      <c r="D40" s="32">
        <v>6173</v>
      </c>
      <c r="E40" s="18">
        <v>1561</v>
      </c>
      <c r="F40" s="18">
        <v>1323</v>
      </c>
      <c r="G40" s="18">
        <v>1305</v>
      </c>
      <c r="H40" s="19">
        <v>517</v>
      </c>
      <c r="I40" s="20"/>
      <c r="J40" s="20"/>
      <c r="K40" s="20"/>
      <c r="L40" s="21">
        <f t="shared" si="2"/>
        <v>10879</v>
      </c>
      <c r="M40" s="22">
        <f t="shared" si="3"/>
        <v>10879</v>
      </c>
      <c r="N40" s="11">
        <v>-1</v>
      </c>
      <c r="O40" s="33">
        <f t="shared" si="4"/>
        <v>12639</v>
      </c>
      <c r="P40" s="15">
        <f t="shared" si="5"/>
        <v>10.9</v>
      </c>
      <c r="Q40" s="3">
        <f t="shared" si="0"/>
        <v>12.7</v>
      </c>
      <c r="T40" s="38">
        <v>10343</v>
      </c>
      <c r="U40">
        <f t="shared" si="6"/>
        <v>536</v>
      </c>
      <c r="V40" s="39">
        <f t="shared" si="7"/>
        <v>4.9269234304623585E-2</v>
      </c>
      <c r="X40" s="3">
        <f t="shared" si="8"/>
        <v>10.4</v>
      </c>
      <c r="Y40" s="3">
        <f t="shared" si="9"/>
        <v>12.2</v>
      </c>
      <c r="BI40" s="44">
        <f t="shared" si="13"/>
        <v>0.10000000000000142</v>
      </c>
      <c r="BJ40" s="45">
        <f t="shared" si="12"/>
        <v>-0.90000000000000036</v>
      </c>
      <c r="BL40">
        <f t="shared" si="11"/>
        <v>76</v>
      </c>
    </row>
    <row r="41" spans="2:64" x14ac:dyDescent="0.25">
      <c r="B41" s="2" t="s">
        <v>29</v>
      </c>
      <c r="C41" s="71"/>
      <c r="D41" s="32">
        <v>6173</v>
      </c>
      <c r="E41" s="18">
        <v>1561</v>
      </c>
      <c r="F41" s="18">
        <v>1323</v>
      </c>
      <c r="G41" s="19">
        <v>893</v>
      </c>
      <c r="H41" s="20"/>
      <c r="I41" s="20"/>
      <c r="J41" s="20"/>
      <c r="K41" s="20"/>
      <c r="L41" s="21">
        <f t="shared" si="2"/>
        <v>9950</v>
      </c>
      <c r="M41" s="22">
        <f t="shared" si="3"/>
        <v>9950</v>
      </c>
      <c r="N41" s="11">
        <v>-1</v>
      </c>
      <c r="O41" s="33">
        <f t="shared" si="4"/>
        <v>11710</v>
      </c>
      <c r="P41" s="15">
        <f t="shared" si="5"/>
        <v>10</v>
      </c>
      <c r="Q41" s="3">
        <f t="shared" si="0"/>
        <v>11.799999999999999</v>
      </c>
      <c r="T41" s="38">
        <v>9421</v>
      </c>
      <c r="U41">
        <f t="shared" si="6"/>
        <v>529</v>
      </c>
      <c r="V41" s="39">
        <f t="shared" si="7"/>
        <v>5.3165829145728642E-2</v>
      </c>
      <c r="X41" s="3">
        <f t="shared" si="8"/>
        <v>9.5</v>
      </c>
      <c r="Y41" s="3">
        <f t="shared" si="9"/>
        <v>11.2</v>
      </c>
      <c r="BI41" s="44">
        <f t="shared" si="13"/>
        <v>9.9999999999999645E-2</v>
      </c>
      <c r="BJ41" s="45">
        <f t="shared" si="12"/>
        <v>-1</v>
      </c>
      <c r="BL41">
        <f t="shared" si="11"/>
        <v>77</v>
      </c>
    </row>
    <row r="42" spans="2:64" x14ac:dyDescent="0.25">
      <c r="B42" s="2" t="s">
        <v>30</v>
      </c>
      <c r="C42" s="71"/>
      <c r="D42" s="32">
        <v>6173</v>
      </c>
      <c r="E42" s="18">
        <v>1561</v>
      </c>
      <c r="F42" s="19">
        <v>885</v>
      </c>
      <c r="G42" s="20"/>
      <c r="H42" s="20"/>
      <c r="I42" s="20"/>
      <c r="J42" s="20"/>
      <c r="K42" s="20"/>
      <c r="L42" s="21">
        <f t="shared" si="2"/>
        <v>8619</v>
      </c>
      <c r="M42" s="22">
        <f t="shared" si="3"/>
        <v>8619</v>
      </c>
      <c r="N42" s="11">
        <v>-1</v>
      </c>
      <c r="O42" s="33">
        <f t="shared" si="4"/>
        <v>10379</v>
      </c>
      <c r="P42" s="15">
        <f t="shared" si="5"/>
        <v>8.6999999999999993</v>
      </c>
      <c r="Q42" s="3">
        <f t="shared" si="0"/>
        <v>10.4</v>
      </c>
      <c r="T42" s="38">
        <v>8067</v>
      </c>
      <c r="U42">
        <f t="shared" si="6"/>
        <v>552</v>
      </c>
      <c r="V42" s="39">
        <f t="shared" si="7"/>
        <v>6.4044552732335544E-2</v>
      </c>
      <c r="X42" s="3">
        <f t="shared" si="8"/>
        <v>8.1</v>
      </c>
      <c r="Y42" s="3">
        <f t="shared" si="9"/>
        <v>9.9</v>
      </c>
      <c r="BI42" s="44">
        <f t="shared" si="13"/>
        <v>9.9999999999999645E-2</v>
      </c>
      <c r="BJ42" s="45">
        <f t="shared" si="12"/>
        <v>-0.89999999999999858</v>
      </c>
      <c r="BL42">
        <f t="shared" si="11"/>
        <v>77</v>
      </c>
    </row>
    <row r="43" spans="2:64" x14ac:dyDescent="0.25">
      <c r="B43" s="2" t="s">
        <v>31</v>
      </c>
      <c r="C43" s="72"/>
      <c r="D43" s="34">
        <v>6173</v>
      </c>
      <c r="E43" s="14">
        <v>784</v>
      </c>
      <c r="F43" s="12"/>
      <c r="G43" s="12"/>
      <c r="H43" s="12"/>
      <c r="I43" s="12"/>
      <c r="J43" s="12"/>
      <c r="K43" s="12"/>
      <c r="L43" s="6">
        <f t="shared" si="2"/>
        <v>6957</v>
      </c>
      <c r="M43" s="7">
        <f t="shared" si="3"/>
        <v>6957</v>
      </c>
      <c r="N43" s="8">
        <v>-1</v>
      </c>
      <c r="O43" s="9">
        <f t="shared" si="4"/>
        <v>8717</v>
      </c>
      <c r="P43" s="15">
        <f t="shared" si="5"/>
        <v>7</v>
      </c>
      <c r="Q43" s="3">
        <f t="shared" si="0"/>
        <v>8.7999999999999989</v>
      </c>
      <c r="T43" s="38">
        <v>6605</v>
      </c>
      <c r="U43">
        <f t="shared" si="6"/>
        <v>352</v>
      </c>
      <c r="V43" s="39">
        <f t="shared" si="7"/>
        <v>5.0596521489147624E-2</v>
      </c>
      <c r="X43" s="3">
        <f t="shared" si="8"/>
        <v>6.6999999999999993</v>
      </c>
      <c r="Y43" s="3">
        <f t="shared" si="9"/>
        <v>8.4</v>
      </c>
      <c r="BI43" s="46">
        <f t="shared" si="13"/>
        <v>9.9999999999999645E-2</v>
      </c>
      <c r="BJ43" s="47">
        <f t="shared" si="12"/>
        <v>-1</v>
      </c>
      <c r="BL43">
        <f t="shared" si="11"/>
        <v>78</v>
      </c>
    </row>
    <row r="47" spans="2:64" ht="15.75" thickBot="1" x14ac:dyDescent="0.3">
      <c r="B47" s="68" t="s">
        <v>88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T47" s="68" t="s">
        <v>89</v>
      </c>
      <c r="U47" s="68"/>
      <c r="V47" s="68"/>
      <c r="W47" s="68"/>
      <c r="X47" s="68"/>
      <c r="Y47" s="68"/>
      <c r="Z47" s="68"/>
    </row>
    <row r="48" spans="2:64" x14ac:dyDescent="0.25">
      <c r="P48" s="40">
        <f>SUM(P53:P88)</f>
        <v>0</v>
      </c>
      <c r="Q48" s="40">
        <f>SUM(Q53:Q88)</f>
        <v>89.29999999999994</v>
      </c>
      <c r="R48" s="4" t="s">
        <v>87</v>
      </c>
      <c r="X48" s="40">
        <f>SUM(X53:X88)</f>
        <v>291.39999999999992</v>
      </c>
      <c r="Y48" s="40">
        <f>SUM(Y53:Y88)</f>
        <v>380.1</v>
      </c>
      <c r="Z48" s="4" t="s">
        <v>87</v>
      </c>
    </row>
    <row r="49" spans="2:26" x14ac:dyDescent="0.25">
      <c r="B49" s="65" t="s">
        <v>91</v>
      </c>
      <c r="C49" s="66"/>
      <c r="D49" s="66"/>
      <c r="E49" s="66"/>
      <c r="F49" s="66"/>
      <c r="G49" s="66"/>
      <c r="H49" s="66"/>
      <c r="I49" s="66"/>
      <c r="J49" s="66"/>
      <c r="K49" s="66"/>
      <c r="L49" s="67"/>
      <c r="P49" s="10">
        <f>MIN(P53:P88)</f>
        <v>0</v>
      </c>
      <c r="Q49" s="10">
        <f>MIN(Q53:Q88)</f>
        <v>1.8</v>
      </c>
      <c r="R49" s="4" t="s">
        <v>82</v>
      </c>
      <c r="X49" s="10">
        <f>MIN(X53:X88)</f>
        <v>4</v>
      </c>
      <c r="Y49" s="10">
        <f>MIN(Y53:Y88)</f>
        <v>6.3999999999999995</v>
      </c>
      <c r="Z49" s="4" t="s">
        <v>82</v>
      </c>
    </row>
    <row r="50" spans="2:26" x14ac:dyDescent="0.25">
      <c r="P50" s="10">
        <f>MAX(P53:P88)</f>
        <v>0</v>
      </c>
      <c r="Q50" s="10">
        <f>MAX(Q53:Q88)</f>
        <v>2.8000000000000003</v>
      </c>
      <c r="R50" s="4" t="s">
        <v>83</v>
      </c>
      <c r="X50" s="10">
        <f>MAX(X53:X88)</f>
        <v>14.1</v>
      </c>
      <c r="Y50" s="10">
        <f>MAX(Y53:Y88)</f>
        <v>16.900000000000002</v>
      </c>
      <c r="Z50" s="4" t="s">
        <v>83</v>
      </c>
    </row>
    <row r="51" spans="2:26" x14ac:dyDescent="0.25">
      <c r="M51" s="1" t="s">
        <v>78</v>
      </c>
      <c r="N51" s="73" t="s">
        <v>79</v>
      </c>
      <c r="O51" s="74"/>
      <c r="P51" s="10">
        <f>AVERAGE(P53:P88)</f>
        <v>0</v>
      </c>
      <c r="Q51" s="10">
        <f>AVERAGE(Q53:Q88)</f>
        <v>2.4805555555555538</v>
      </c>
      <c r="R51" s="4" t="s">
        <v>84</v>
      </c>
      <c r="X51" s="10">
        <f>AVERAGE(X53:X88)</f>
        <v>8.0944444444444414</v>
      </c>
      <c r="Y51" s="10">
        <f>AVERAGE(Y53:Y88)</f>
        <v>10.558333333333334</v>
      </c>
      <c r="Z51" s="4" t="s">
        <v>84</v>
      </c>
    </row>
    <row r="52" spans="2:26" x14ac:dyDescent="0.25">
      <c r="B52" s="41" t="s">
        <v>80</v>
      </c>
      <c r="C52" s="41" t="s">
        <v>81</v>
      </c>
      <c r="D52" s="16"/>
      <c r="E52" s="16"/>
      <c r="F52" s="16"/>
      <c r="G52" s="16"/>
      <c r="H52" s="16"/>
      <c r="I52" s="16"/>
      <c r="J52" s="16"/>
      <c r="K52" s="16"/>
      <c r="L52" s="16"/>
      <c r="M52" s="16">
        <v>0</v>
      </c>
      <c r="N52" s="16">
        <v>513</v>
      </c>
      <c r="O52" s="16">
        <v>2273</v>
      </c>
      <c r="P52" s="41" t="s">
        <v>78</v>
      </c>
      <c r="Q52" s="41" t="s">
        <v>79</v>
      </c>
      <c r="T52" t="s">
        <v>85</v>
      </c>
      <c r="U52" s="69" t="s">
        <v>86</v>
      </c>
      <c r="V52" s="69"/>
      <c r="X52" s="41" t="s">
        <v>78</v>
      </c>
      <c r="Y52" s="41" t="s">
        <v>79</v>
      </c>
    </row>
    <row r="53" spans="2:26" x14ac:dyDescent="0.25">
      <c r="B53" s="2" t="s">
        <v>68</v>
      </c>
      <c r="C53" s="70" t="s">
        <v>72</v>
      </c>
      <c r="D53" s="24"/>
      <c r="E53" s="25"/>
      <c r="F53" s="25"/>
      <c r="G53" s="25"/>
      <c r="H53" s="26"/>
      <c r="I53" s="27"/>
      <c r="J53" s="27"/>
      <c r="K53" s="27"/>
      <c r="L53" s="28">
        <f>SUM(D53:K53)</f>
        <v>0</v>
      </c>
      <c r="M53" s="29">
        <f>L53+M$7</f>
        <v>0</v>
      </c>
      <c r="N53" s="30">
        <v>1</v>
      </c>
      <c r="O53" s="31">
        <f>L53+N53*N$7+O$7</f>
        <v>2786</v>
      </c>
      <c r="P53" s="15">
        <f>ROUNDUP(M53/1000,1)</f>
        <v>0</v>
      </c>
      <c r="Q53" s="3">
        <f t="shared" ref="Q53:Q88" si="14">ROUNDUP(O53/1000,1)</f>
        <v>2.8000000000000003</v>
      </c>
      <c r="T53" s="38">
        <v>7020</v>
      </c>
      <c r="U53">
        <f>M53-T53</f>
        <v>-7020</v>
      </c>
      <c r="V53" s="39" t="e">
        <f>U53/M53</f>
        <v>#DIV/0!</v>
      </c>
      <c r="X53" s="3">
        <f>ROUNDUP(T53/1000,1)</f>
        <v>7.1</v>
      </c>
      <c r="Y53" s="3">
        <f>ROUNDUP((T53+N53*N$7+O$7)/1000,1)</f>
        <v>9.9</v>
      </c>
    </row>
    <row r="54" spans="2:26" x14ac:dyDescent="0.25">
      <c r="B54" s="2" t="s">
        <v>69</v>
      </c>
      <c r="C54" s="71"/>
      <c r="D54" s="32"/>
      <c r="E54" s="18"/>
      <c r="F54" s="18"/>
      <c r="G54" s="19"/>
      <c r="H54" s="20"/>
      <c r="I54" s="20"/>
      <c r="J54" s="20"/>
      <c r="K54" s="20"/>
      <c r="L54" s="21">
        <f t="shared" ref="L54:L88" si="15">SUM(D54:K54)</f>
        <v>0</v>
      </c>
      <c r="M54" s="22">
        <f t="shared" ref="M54:M88" si="16">L54+M$7</f>
        <v>0</v>
      </c>
      <c r="N54" s="16">
        <v>1</v>
      </c>
      <c r="O54" s="33">
        <f t="shared" ref="O54:O88" si="17">L54+N54*N$7+O$7</f>
        <v>2786</v>
      </c>
      <c r="P54" s="15">
        <f t="shared" ref="P54:P88" si="18">ROUNDUP(M54/1000,1)</f>
        <v>0</v>
      </c>
      <c r="Q54" s="3">
        <f t="shared" si="14"/>
        <v>2.8000000000000003</v>
      </c>
      <c r="T54" s="38">
        <v>5893</v>
      </c>
      <c r="U54">
        <f t="shared" ref="U54:U88" si="19">M54-T54</f>
        <v>-5893</v>
      </c>
      <c r="V54" s="39" t="e">
        <f t="shared" ref="V54:V88" si="20">U54/M54</f>
        <v>#DIV/0!</v>
      </c>
      <c r="X54" s="3">
        <f t="shared" ref="X54:X88" si="21">ROUNDUP(T54/1000,1)</f>
        <v>5.8999999999999995</v>
      </c>
      <c r="Y54" s="3">
        <f t="shared" ref="Y54:Y88" si="22">ROUNDUP((T54+N54*N$7+O$7)/1000,1)</f>
        <v>8.6999999999999993</v>
      </c>
    </row>
    <row r="55" spans="2:26" x14ac:dyDescent="0.25">
      <c r="B55" s="2" t="s">
        <v>70</v>
      </c>
      <c r="C55" s="71"/>
      <c r="D55" s="32"/>
      <c r="E55" s="18"/>
      <c r="F55" s="19"/>
      <c r="G55" s="20"/>
      <c r="H55" s="20"/>
      <c r="I55" s="20"/>
      <c r="J55" s="20"/>
      <c r="K55" s="20"/>
      <c r="L55" s="21">
        <f t="shared" si="15"/>
        <v>0</v>
      </c>
      <c r="M55" s="22">
        <f t="shared" si="16"/>
        <v>0</v>
      </c>
      <c r="N55" s="11">
        <v>1</v>
      </c>
      <c r="O55" s="33">
        <f t="shared" si="17"/>
        <v>2786</v>
      </c>
      <c r="P55" s="15">
        <f t="shared" si="18"/>
        <v>0</v>
      </c>
      <c r="Q55" s="3">
        <f t="shared" si="14"/>
        <v>2.8000000000000003</v>
      </c>
      <c r="T55" s="38">
        <v>4699</v>
      </c>
      <c r="U55">
        <f t="shared" si="19"/>
        <v>-4699</v>
      </c>
      <c r="V55" s="39" t="e">
        <f t="shared" si="20"/>
        <v>#DIV/0!</v>
      </c>
      <c r="X55" s="3">
        <f t="shared" si="21"/>
        <v>4.6999999999999993</v>
      </c>
      <c r="Y55" s="3">
        <f t="shared" si="22"/>
        <v>7.5</v>
      </c>
    </row>
    <row r="56" spans="2:26" x14ac:dyDescent="0.25">
      <c r="B56" s="2" t="s">
        <v>71</v>
      </c>
      <c r="C56" s="71"/>
      <c r="D56" s="32"/>
      <c r="E56" s="18"/>
      <c r="F56" s="19"/>
      <c r="G56" s="20"/>
      <c r="H56" s="20"/>
      <c r="I56" s="20"/>
      <c r="J56" s="20"/>
      <c r="K56" s="20"/>
      <c r="L56" s="21">
        <f t="shared" si="15"/>
        <v>0</v>
      </c>
      <c r="M56" s="22">
        <f t="shared" si="16"/>
        <v>0</v>
      </c>
      <c r="N56" s="11">
        <v>-1</v>
      </c>
      <c r="O56" s="33">
        <f t="shared" si="17"/>
        <v>1760</v>
      </c>
      <c r="P56" s="15">
        <f t="shared" si="18"/>
        <v>0</v>
      </c>
      <c r="Q56" s="3">
        <f t="shared" si="14"/>
        <v>1.8</v>
      </c>
      <c r="T56" s="38">
        <v>4780</v>
      </c>
      <c r="U56">
        <f t="shared" si="19"/>
        <v>-4780</v>
      </c>
      <c r="V56" s="39" t="e">
        <f t="shared" si="20"/>
        <v>#DIV/0!</v>
      </c>
      <c r="X56" s="3">
        <f t="shared" si="21"/>
        <v>4.8</v>
      </c>
      <c r="Y56" s="3">
        <f t="shared" si="22"/>
        <v>6.6</v>
      </c>
    </row>
    <row r="57" spans="2:26" x14ac:dyDescent="0.25">
      <c r="B57" s="2" t="s">
        <v>36</v>
      </c>
      <c r="C57" s="71"/>
      <c r="D57" s="32"/>
      <c r="E57" s="18"/>
      <c r="F57" s="18"/>
      <c r="G57" s="19"/>
      <c r="H57" s="20"/>
      <c r="I57" s="20"/>
      <c r="J57" s="20"/>
      <c r="K57" s="20"/>
      <c r="L57" s="21">
        <f t="shared" si="15"/>
        <v>0</v>
      </c>
      <c r="M57" s="22">
        <f t="shared" si="16"/>
        <v>0</v>
      </c>
      <c r="N57" s="11">
        <v>-1</v>
      </c>
      <c r="O57" s="33">
        <f t="shared" si="17"/>
        <v>1760</v>
      </c>
      <c r="P57" s="15">
        <f t="shared" si="18"/>
        <v>0</v>
      </c>
      <c r="Q57" s="3">
        <f t="shared" si="14"/>
        <v>1.8</v>
      </c>
      <c r="T57" s="38">
        <v>5942</v>
      </c>
      <c r="U57">
        <f t="shared" si="19"/>
        <v>-5942</v>
      </c>
      <c r="V57" s="39" t="e">
        <f t="shared" si="20"/>
        <v>#DIV/0!</v>
      </c>
      <c r="X57" s="3">
        <f t="shared" si="21"/>
        <v>6</v>
      </c>
      <c r="Y57" s="3">
        <f t="shared" si="22"/>
        <v>7.8</v>
      </c>
    </row>
    <row r="58" spans="2:26" x14ac:dyDescent="0.25">
      <c r="B58" s="2" t="s">
        <v>37</v>
      </c>
      <c r="C58" s="72"/>
      <c r="D58" s="34"/>
      <c r="E58" s="13"/>
      <c r="F58" s="13"/>
      <c r="G58" s="13"/>
      <c r="H58" s="14"/>
      <c r="I58" s="12"/>
      <c r="J58" s="12"/>
      <c r="K58" s="12"/>
      <c r="L58" s="6">
        <f t="shared" si="15"/>
        <v>0</v>
      </c>
      <c r="M58" s="7">
        <f t="shared" si="16"/>
        <v>0</v>
      </c>
      <c r="N58" s="8">
        <v>-1</v>
      </c>
      <c r="O58" s="9">
        <f t="shared" si="17"/>
        <v>1760</v>
      </c>
      <c r="P58" s="15">
        <f t="shared" si="18"/>
        <v>0</v>
      </c>
      <c r="Q58" s="3">
        <f t="shared" si="14"/>
        <v>1.8</v>
      </c>
      <c r="T58" s="38">
        <v>7354</v>
      </c>
      <c r="U58">
        <f t="shared" si="19"/>
        <v>-7354</v>
      </c>
      <c r="V58" s="39" t="e">
        <f t="shared" si="20"/>
        <v>#DIV/0!</v>
      </c>
      <c r="X58" s="3">
        <f t="shared" si="21"/>
        <v>7.3999999999999995</v>
      </c>
      <c r="Y58" s="3">
        <f t="shared" si="22"/>
        <v>9.1999999999999993</v>
      </c>
    </row>
    <row r="59" spans="2:26" x14ac:dyDescent="0.25">
      <c r="B59" s="2" t="s">
        <v>38</v>
      </c>
      <c r="C59" s="70" t="s">
        <v>73</v>
      </c>
      <c r="D59" s="24"/>
      <c r="E59" s="25"/>
      <c r="F59" s="25"/>
      <c r="G59" s="26"/>
      <c r="H59" s="27"/>
      <c r="I59" s="27"/>
      <c r="J59" s="27"/>
      <c r="K59" s="27"/>
      <c r="L59" s="28">
        <f t="shared" si="15"/>
        <v>0</v>
      </c>
      <c r="M59" s="29">
        <f t="shared" si="16"/>
        <v>0</v>
      </c>
      <c r="N59" s="35">
        <v>1</v>
      </c>
      <c r="O59" s="31">
        <f t="shared" si="17"/>
        <v>2786</v>
      </c>
      <c r="P59" s="23">
        <f t="shared" si="18"/>
        <v>0</v>
      </c>
      <c r="Q59" s="5">
        <f t="shared" si="14"/>
        <v>2.8000000000000003</v>
      </c>
      <c r="T59" s="38">
        <v>7103</v>
      </c>
      <c r="U59">
        <f t="shared" si="19"/>
        <v>-7103</v>
      </c>
      <c r="V59" s="39" t="e">
        <f t="shared" si="20"/>
        <v>#DIV/0!</v>
      </c>
      <c r="X59" s="3">
        <f t="shared" si="21"/>
        <v>7.1999999999999993</v>
      </c>
      <c r="Y59" s="3">
        <f t="shared" si="22"/>
        <v>9.9</v>
      </c>
    </row>
    <row r="60" spans="2:26" x14ac:dyDescent="0.25">
      <c r="B60" s="2" t="s">
        <v>39</v>
      </c>
      <c r="C60" s="71"/>
      <c r="D60" s="32"/>
      <c r="E60" s="18"/>
      <c r="F60" s="19"/>
      <c r="G60" s="20"/>
      <c r="H60" s="20"/>
      <c r="I60" s="20"/>
      <c r="J60" s="20"/>
      <c r="K60" s="20"/>
      <c r="L60" s="21">
        <f t="shared" si="15"/>
        <v>0</v>
      </c>
      <c r="M60" s="22">
        <f t="shared" si="16"/>
        <v>0</v>
      </c>
      <c r="N60" s="11">
        <v>1</v>
      </c>
      <c r="O60" s="33">
        <f t="shared" si="17"/>
        <v>2786</v>
      </c>
      <c r="P60" s="15">
        <f t="shared" si="18"/>
        <v>0</v>
      </c>
      <c r="Q60" s="3">
        <f t="shared" si="14"/>
        <v>2.8000000000000003</v>
      </c>
      <c r="T60" s="38">
        <v>5771</v>
      </c>
      <c r="U60">
        <f t="shared" si="19"/>
        <v>-5771</v>
      </c>
      <c r="V60" s="39" t="e">
        <f t="shared" si="20"/>
        <v>#DIV/0!</v>
      </c>
      <c r="X60" s="3">
        <f t="shared" si="21"/>
        <v>5.8</v>
      </c>
      <c r="Y60" s="3">
        <f t="shared" si="22"/>
        <v>8.6</v>
      </c>
    </row>
    <row r="61" spans="2:26" x14ac:dyDescent="0.25">
      <c r="B61" s="2" t="s">
        <v>40</v>
      </c>
      <c r="C61" s="71"/>
      <c r="D61" s="32"/>
      <c r="E61" s="18"/>
      <c r="F61" s="19"/>
      <c r="G61" s="20"/>
      <c r="H61" s="20"/>
      <c r="I61" s="20"/>
      <c r="J61" s="20"/>
      <c r="K61" s="20"/>
      <c r="L61" s="21">
        <f t="shared" si="15"/>
        <v>0</v>
      </c>
      <c r="M61" s="22">
        <f t="shared" si="16"/>
        <v>0</v>
      </c>
      <c r="N61" s="11">
        <v>0</v>
      </c>
      <c r="O61" s="33">
        <f t="shared" si="17"/>
        <v>2273</v>
      </c>
      <c r="P61" s="15">
        <f t="shared" si="18"/>
        <v>0</v>
      </c>
      <c r="Q61" s="3">
        <f t="shared" si="14"/>
        <v>2.3000000000000003</v>
      </c>
      <c r="T61" s="38">
        <v>5267</v>
      </c>
      <c r="U61">
        <f t="shared" si="19"/>
        <v>-5267</v>
      </c>
      <c r="V61" s="39" t="e">
        <f t="shared" si="20"/>
        <v>#DIV/0!</v>
      </c>
      <c r="X61" s="3">
        <f t="shared" si="21"/>
        <v>5.3</v>
      </c>
      <c r="Y61" s="3">
        <f t="shared" si="22"/>
        <v>7.6</v>
      </c>
    </row>
    <row r="62" spans="2:26" x14ac:dyDescent="0.25">
      <c r="B62" s="2" t="s">
        <v>41</v>
      </c>
      <c r="C62" s="71"/>
      <c r="D62" s="32"/>
      <c r="E62" s="18"/>
      <c r="F62" s="18"/>
      <c r="G62" s="19"/>
      <c r="H62" s="20"/>
      <c r="I62" s="20"/>
      <c r="J62" s="20"/>
      <c r="K62" s="20"/>
      <c r="L62" s="21">
        <f t="shared" si="15"/>
        <v>0</v>
      </c>
      <c r="M62" s="22">
        <f t="shared" si="16"/>
        <v>0</v>
      </c>
      <c r="N62" s="11">
        <v>-1</v>
      </c>
      <c r="O62" s="33">
        <f t="shared" si="17"/>
        <v>1760</v>
      </c>
      <c r="P62" s="15">
        <f t="shared" si="18"/>
        <v>0</v>
      </c>
      <c r="Q62" s="3">
        <f t="shared" si="14"/>
        <v>1.8</v>
      </c>
      <c r="T62" s="38">
        <v>6643</v>
      </c>
      <c r="U62">
        <f t="shared" si="19"/>
        <v>-6643</v>
      </c>
      <c r="V62" s="39" t="e">
        <f t="shared" si="20"/>
        <v>#DIV/0!</v>
      </c>
      <c r="X62" s="3">
        <f t="shared" si="21"/>
        <v>6.6999999999999993</v>
      </c>
      <c r="Y62" s="3">
        <f t="shared" si="22"/>
        <v>8.5</v>
      </c>
    </row>
    <row r="63" spans="2:26" x14ac:dyDescent="0.25">
      <c r="B63" s="2" t="s">
        <v>42</v>
      </c>
      <c r="C63" s="71"/>
      <c r="D63" s="32"/>
      <c r="E63" s="18"/>
      <c r="F63" s="18"/>
      <c r="G63" s="18"/>
      <c r="H63" s="19"/>
      <c r="I63" s="20"/>
      <c r="J63" s="20"/>
      <c r="K63" s="20"/>
      <c r="L63" s="21">
        <f t="shared" si="15"/>
        <v>0</v>
      </c>
      <c r="M63" s="22">
        <f t="shared" si="16"/>
        <v>0</v>
      </c>
      <c r="N63" s="11">
        <v>-1</v>
      </c>
      <c r="O63" s="33">
        <f t="shared" si="17"/>
        <v>1760</v>
      </c>
      <c r="P63" s="15">
        <f t="shared" si="18"/>
        <v>0</v>
      </c>
      <c r="Q63" s="3">
        <f t="shared" si="14"/>
        <v>1.8</v>
      </c>
      <c r="T63" s="38">
        <v>7799</v>
      </c>
      <c r="U63">
        <f t="shared" si="19"/>
        <v>-7799</v>
      </c>
      <c r="V63" s="39" t="e">
        <f t="shared" si="20"/>
        <v>#DIV/0!</v>
      </c>
      <c r="X63" s="3">
        <f t="shared" si="21"/>
        <v>7.8</v>
      </c>
      <c r="Y63" s="3">
        <f t="shared" si="22"/>
        <v>9.6</v>
      </c>
    </row>
    <row r="64" spans="2:26" x14ac:dyDescent="0.25">
      <c r="B64" s="2" t="s">
        <v>43</v>
      </c>
      <c r="C64" s="72"/>
      <c r="D64" s="34"/>
      <c r="E64" s="13"/>
      <c r="F64" s="13"/>
      <c r="G64" s="13"/>
      <c r="H64" s="13"/>
      <c r="I64" s="14"/>
      <c r="J64" s="12"/>
      <c r="K64" s="12"/>
      <c r="L64" s="6">
        <f t="shared" si="15"/>
        <v>0</v>
      </c>
      <c r="M64" s="7">
        <f t="shared" si="16"/>
        <v>0</v>
      </c>
      <c r="N64" s="8">
        <v>-1</v>
      </c>
      <c r="O64" s="9">
        <f t="shared" si="17"/>
        <v>1760</v>
      </c>
      <c r="P64" s="15">
        <f t="shared" si="18"/>
        <v>0</v>
      </c>
      <c r="Q64" s="3">
        <f t="shared" si="14"/>
        <v>1.8</v>
      </c>
      <c r="T64" s="38">
        <v>9203</v>
      </c>
      <c r="U64">
        <f t="shared" si="19"/>
        <v>-9203</v>
      </c>
      <c r="V64" s="39" t="e">
        <f t="shared" si="20"/>
        <v>#DIV/0!</v>
      </c>
      <c r="X64" s="3">
        <f t="shared" si="21"/>
        <v>9.2999999999999989</v>
      </c>
      <c r="Y64" s="3">
        <f t="shared" si="22"/>
        <v>11</v>
      </c>
    </row>
    <row r="65" spans="2:25" x14ac:dyDescent="0.25">
      <c r="B65" s="2" t="s">
        <v>44</v>
      </c>
      <c r="C65" s="70" t="s">
        <v>74</v>
      </c>
      <c r="D65" s="24"/>
      <c r="E65" s="36"/>
      <c r="F65" s="25"/>
      <c r="G65" s="25"/>
      <c r="H65" s="25"/>
      <c r="I65" s="25"/>
      <c r="J65" s="25"/>
      <c r="K65" s="26"/>
      <c r="L65" s="28">
        <f t="shared" si="15"/>
        <v>0</v>
      </c>
      <c r="M65" s="29">
        <f t="shared" si="16"/>
        <v>0</v>
      </c>
      <c r="N65" s="35">
        <v>1</v>
      </c>
      <c r="O65" s="31">
        <f t="shared" si="17"/>
        <v>2786</v>
      </c>
      <c r="P65" s="15">
        <f t="shared" si="18"/>
        <v>0</v>
      </c>
      <c r="Q65" s="3">
        <f t="shared" si="14"/>
        <v>2.8000000000000003</v>
      </c>
      <c r="T65" s="38">
        <v>14017</v>
      </c>
      <c r="U65">
        <f t="shared" si="19"/>
        <v>-14017</v>
      </c>
      <c r="V65" s="39" t="e">
        <f t="shared" si="20"/>
        <v>#DIV/0!</v>
      </c>
      <c r="X65" s="3">
        <f t="shared" si="21"/>
        <v>14.1</v>
      </c>
      <c r="Y65" s="3">
        <f t="shared" si="22"/>
        <v>16.900000000000002</v>
      </c>
    </row>
    <row r="66" spans="2:25" x14ac:dyDescent="0.25">
      <c r="B66" s="2" t="s">
        <v>45</v>
      </c>
      <c r="C66" s="71"/>
      <c r="D66" s="32"/>
      <c r="E66" s="17"/>
      <c r="F66" s="18"/>
      <c r="G66" s="18"/>
      <c r="H66" s="18"/>
      <c r="I66" s="18"/>
      <c r="J66" s="19"/>
      <c r="K66" s="20"/>
      <c r="L66" s="21">
        <f t="shared" si="15"/>
        <v>0</v>
      </c>
      <c r="M66" s="22">
        <f t="shared" si="16"/>
        <v>0</v>
      </c>
      <c r="N66" s="11">
        <v>1</v>
      </c>
      <c r="O66" s="33">
        <f t="shared" si="17"/>
        <v>2786</v>
      </c>
      <c r="P66" s="15">
        <f t="shared" si="18"/>
        <v>0</v>
      </c>
      <c r="Q66" s="3">
        <f t="shared" si="14"/>
        <v>2.8000000000000003</v>
      </c>
      <c r="T66" s="38">
        <v>12681</v>
      </c>
      <c r="U66">
        <f t="shared" si="19"/>
        <v>-12681</v>
      </c>
      <c r="V66" s="39" t="e">
        <f t="shared" si="20"/>
        <v>#DIV/0!</v>
      </c>
      <c r="X66" s="3">
        <f t="shared" si="21"/>
        <v>12.7</v>
      </c>
      <c r="Y66" s="3">
        <f t="shared" si="22"/>
        <v>15.5</v>
      </c>
    </row>
    <row r="67" spans="2:25" x14ac:dyDescent="0.25">
      <c r="B67" s="2" t="s">
        <v>46</v>
      </c>
      <c r="C67" s="71"/>
      <c r="D67" s="32"/>
      <c r="E67" s="17"/>
      <c r="F67" s="18"/>
      <c r="G67" s="18"/>
      <c r="H67" s="18"/>
      <c r="I67" s="19"/>
      <c r="J67" s="20"/>
      <c r="K67" s="20"/>
      <c r="L67" s="21">
        <f t="shared" si="15"/>
        <v>0</v>
      </c>
      <c r="M67" s="22">
        <f t="shared" si="16"/>
        <v>0</v>
      </c>
      <c r="N67" s="11">
        <v>1</v>
      </c>
      <c r="O67" s="33">
        <f t="shared" si="17"/>
        <v>2786</v>
      </c>
      <c r="P67" s="15">
        <f t="shared" si="18"/>
        <v>0</v>
      </c>
      <c r="Q67" s="3">
        <f t="shared" si="14"/>
        <v>2.8000000000000003</v>
      </c>
      <c r="T67" s="38">
        <v>11456</v>
      </c>
      <c r="U67">
        <f t="shared" si="19"/>
        <v>-11456</v>
      </c>
      <c r="V67" s="39" t="e">
        <f t="shared" si="20"/>
        <v>#DIV/0!</v>
      </c>
      <c r="X67" s="3">
        <f t="shared" si="21"/>
        <v>11.5</v>
      </c>
      <c r="Y67" s="3">
        <f t="shared" si="22"/>
        <v>14.299999999999999</v>
      </c>
    </row>
    <row r="68" spans="2:25" x14ac:dyDescent="0.25">
      <c r="B68" s="2" t="s">
        <v>47</v>
      </c>
      <c r="C68" s="71"/>
      <c r="D68" s="32"/>
      <c r="E68" s="17"/>
      <c r="F68" s="18"/>
      <c r="G68" s="18"/>
      <c r="H68" s="19"/>
      <c r="I68" s="20"/>
      <c r="J68" s="20"/>
      <c r="K68" s="20"/>
      <c r="L68" s="21">
        <f t="shared" si="15"/>
        <v>0</v>
      </c>
      <c r="M68" s="22">
        <f t="shared" si="16"/>
        <v>0</v>
      </c>
      <c r="N68" s="11">
        <v>1</v>
      </c>
      <c r="O68" s="33">
        <f t="shared" si="17"/>
        <v>2786</v>
      </c>
      <c r="P68" s="15">
        <f t="shared" si="18"/>
        <v>0</v>
      </c>
      <c r="Q68" s="3">
        <f t="shared" si="14"/>
        <v>2.8000000000000003</v>
      </c>
      <c r="T68" s="38">
        <v>10120</v>
      </c>
      <c r="U68">
        <f t="shared" si="19"/>
        <v>-10120</v>
      </c>
      <c r="V68" s="39" t="e">
        <f t="shared" si="20"/>
        <v>#DIV/0!</v>
      </c>
      <c r="X68" s="3">
        <f t="shared" si="21"/>
        <v>10.199999999999999</v>
      </c>
      <c r="Y68" s="3">
        <f t="shared" si="22"/>
        <v>13</v>
      </c>
    </row>
    <row r="69" spans="2:25" x14ac:dyDescent="0.25">
      <c r="B69" s="2" t="s">
        <v>48</v>
      </c>
      <c r="C69" s="71"/>
      <c r="D69" s="32"/>
      <c r="E69" s="17"/>
      <c r="F69" s="18"/>
      <c r="G69" s="19"/>
      <c r="H69" s="20"/>
      <c r="I69" s="20"/>
      <c r="J69" s="20"/>
      <c r="K69" s="20"/>
      <c r="L69" s="21">
        <f t="shared" si="15"/>
        <v>0</v>
      </c>
      <c r="M69" s="22">
        <f t="shared" si="16"/>
        <v>0</v>
      </c>
      <c r="N69" s="11">
        <v>1</v>
      </c>
      <c r="O69" s="33">
        <f t="shared" si="17"/>
        <v>2786</v>
      </c>
      <c r="P69" s="15">
        <f t="shared" si="18"/>
        <v>0</v>
      </c>
      <c r="Q69" s="3">
        <f t="shared" si="14"/>
        <v>2.8000000000000003</v>
      </c>
      <c r="T69" s="38">
        <v>8717</v>
      </c>
      <c r="U69">
        <f t="shared" si="19"/>
        <v>-8717</v>
      </c>
      <c r="V69" s="39" t="e">
        <f t="shared" si="20"/>
        <v>#DIV/0!</v>
      </c>
      <c r="X69" s="3">
        <f t="shared" si="21"/>
        <v>8.7999999999999989</v>
      </c>
      <c r="Y69" s="3">
        <f t="shared" si="22"/>
        <v>11.6</v>
      </c>
    </row>
    <row r="70" spans="2:25" x14ac:dyDescent="0.25">
      <c r="B70" s="2" t="s">
        <v>49</v>
      </c>
      <c r="C70" s="72"/>
      <c r="D70" s="34"/>
      <c r="E70" s="37"/>
      <c r="F70" s="14"/>
      <c r="G70" s="12"/>
      <c r="H70" s="12"/>
      <c r="I70" s="12"/>
      <c r="J70" s="12"/>
      <c r="K70" s="12"/>
      <c r="L70" s="6">
        <f t="shared" si="15"/>
        <v>0</v>
      </c>
      <c r="M70" s="7">
        <f t="shared" si="16"/>
        <v>0</v>
      </c>
      <c r="N70" s="8">
        <v>1</v>
      </c>
      <c r="O70" s="9">
        <f t="shared" si="17"/>
        <v>2786</v>
      </c>
      <c r="P70" s="15">
        <f t="shared" si="18"/>
        <v>0</v>
      </c>
      <c r="Q70" s="3">
        <f t="shared" si="14"/>
        <v>2.8000000000000003</v>
      </c>
      <c r="T70" s="38">
        <v>7560</v>
      </c>
      <c r="U70">
        <f t="shared" si="19"/>
        <v>-7560</v>
      </c>
      <c r="V70" s="39" t="e">
        <f t="shared" si="20"/>
        <v>#DIV/0!</v>
      </c>
      <c r="X70" s="3">
        <f t="shared" si="21"/>
        <v>7.6</v>
      </c>
      <c r="Y70" s="3">
        <f t="shared" si="22"/>
        <v>10.4</v>
      </c>
    </row>
    <row r="71" spans="2:25" x14ac:dyDescent="0.25">
      <c r="B71" s="2" t="s">
        <v>50</v>
      </c>
      <c r="C71" s="70" t="s">
        <v>75</v>
      </c>
      <c r="D71" s="24"/>
      <c r="E71" s="36"/>
      <c r="F71" s="25"/>
      <c r="G71" s="25"/>
      <c r="H71" s="25"/>
      <c r="I71" s="25"/>
      <c r="J71" s="25"/>
      <c r="K71" s="26"/>
      <c r="L71" s="28">
        <f t="shared" si="15"/>
        <v>0</v>
      </c>
      <c r="M71" s="29">
        <f t="shared" si="16"/>
        <v>0</v>
      </c>
      <c r="N71" s="35">
        <v>1</v>
      </c>
      <c r="O71" s="31">
        <f t="shared" si="17"/>
        <v>2786</v>
      </c>
      <c r="P71" s="15">
        <f t="shared" si="18"/>
        <v>0</v>
      </c>
      <c r="Q71" s="3">
        <f t="shared" si="14"/>
        <v>2.8000000000000003</v>
      </c>
      <c r="T71" s="38">
        <v>10987</v>
      </c>
      <c r="U71">
        <f t="shared" si="19"/>
        <v>-10987</v>
      </c>
      <c r="V71" s="39" t="e">
        <f t="shared" si="20"/>
        <v>#DIV/0!</v>
      </c>
      <c r="X71" s="3">
        <f t="shared" si="21"/>
        <v>11</v>
      </c>
      <c r="Y71" s="3">
        <f t="shared" si="22"/>
        <v>13.799999999999999</v>
      </c>
    </row>
    <row r="72" spans="2:25" x14ac:dyDescent="0.25">
      <c r="B72" s="2" t="s">
        <v>51</v>
      </c>
      <c r="C72" s="71"/>
      <c r="D72" s="32"/>
      <c r="E72" s="17"/>
      <c r="F72" s="18"/>
      <c r="G72" s="18"/>
      <c r="H72" s="18"/>
      <c r="I72" s="18"/>
      <c r="J72" s="19"/>
      <c r="K72" s="20"/>
      <c r="L72" s="21">
        <f t="shared" si="15"/>
        <v>0</v>
      </c>
      <c r="M72" s="22">
        <f t="shared" si="16"/>
        <v>0</v>
      </c>
      <c r="N72" s="11">
        <v>1</v>
      </c>
      <c r="O72" s="33">
        <f t="shared" si="17"/>
        <v>2786</v>
      </c>
      <c r="P72" s="15">
        <f t="shared" si="18"/>
        <v>0</v>
      </c>
      <c r="Q72" s="3">
        <f t="shared" si="14"/>
        <v>2.8000000000000003</v>
      </c>
      <c r="T72" s="38">
        <v>9593</v>
      </c>
      <c r="U72">
        <f t="shared" si="19"/>
        <v>-9593</v>
      </c>
      <c r="V72" s="39" t="e">
        <f t="shared" si="20"/>
        <v>#DIV/0!</v>
      </c>
      <c r="X72" s="3">
        <f t="shared" si="21"/>
        <v>9.6</v>
      </c>
      <c r="Y72" s="3">
        <f t="shared" si="22"/>
        <v>12.4</v>
      </c>
    </row>
    <row r="73" spans="2:25" x14ac:dyDescent="0.25">
      <c r="B73" s="2" t="s">
        <v>52</v>
      </c>
      <c r="C73" s="71"/>
      <c r="D73" s="32"/>
      <c r="E73" s="17"/>
      <c r="F73" s="18"/>
      <c r="G73" s="18"/>
      <c r="H73" s="18"/>
      <c r="I73" s="19"/>
      <c r="J73" s="20"/>
      <c r="K73" s="20"/>
      <c r="L73" s="21">
        <f t="shared" si="15"/>
        <v>0</v>
      </c>
      <c r="M73" s="22">
        <f t="shared" si="16"/>
        <v>0</v>
      </c>
      <c r="N73" s="11">
        <v>1</v>
      </c>
      <c r="O73" s="33">
        <f t="shared" si="17"/>
        <v>2786</v>
      </c>
      <c r="P73" s="15">
        <f t="shared" si="18"/>
        <v>0</v>
      </c>
      <c r="Q73" s="3">
        <f t="shared" si="14"/>
        <v>2.8000000000000003</v>
      </c>
      <c r="T73" s="38">
        <v>8407</v>
      </c>
      <c r="U73">
        <f t="shared" si="19"/>
        <v>-8407</v>
      </c>
      <c r="V73" s="39" t="e">
        <f t="shared" si="20"/>
        <v>#DIV/0!</v>
      </c>
      <c r="X73" s="3">
        <f t="shared" si="21"/>
        <v>8.5</v>
      </c>
      <c r="Y73" s="3">
        <f t="shared" si="22"/>
        <v>11.2</v>
      </c>
    </row>
    <row r="74" spans="2:25" x14ac:dyDescent="0.25">
      <c r="B74" s="2" t="s">
        <v>53</v>
      </c>
      <c r="C74" s="71"/>
      <c r="D74" s="32"/>
      <c r="E74" s="17"/>
      <c r="F74" s="18"/>
      <c r="G74" s="18"/>
      <c r="H74" s="19"/>
      <c r="I74" s="20"/>
      <c r="J74" s="20"/>
      <c r="K74" s="20"/>
      <c r="L74" s="21">
        <f t="shared" si="15"/>
        <v>0</v>
      </c>
      <c r="M74" s="22">
        <f t="shared" si="16"/>
        <v>0</v>
      </c>
      <c r="N74" s="11">
        <v>1</v>
      </c>
      <c r="O74" s="33">
        <f t="shared" si="17"/>
        <v>2786</v>
      </c>
      <c r="P74" s="15">
        <f t="shared" si="18"/>
        <v>0</v>
      </c>
      <c r="Q74" s="3">
        <f t="shared" si="14"/>
        <v>2.8000000000000003</v>
      </c>
      <c r="T74" s="38">
        <v>7068</v>
      </c>
      <c r="U74">
        <f t="shared" si="19"/>
        <v>-7068</v>
      </c>
      <c r="V74" s="39" t="e">
        <f t="shared" si="20"/>
        <v>#DIV/0!</v>
      </c>
      <c r="X74" s="3">
        <f t="shared" si="21"/>
        <v>7.1</v>
      </c>
      <c r="Y74" s="3">
        <f t="shared" si="22"/>
        <v>9.9</v>
      </c>
    </row>
    <row r="75" spans="2:25" x14ac:dyDescent="0.25">
      <c r="B75" s="2" t="s">
        <v>54</v>
      </c>
      <c r="C75" s="71"/>
      <c r="D75" s="32"/>
      <c r="E75" s="17"/>
      <c r="F75" s="18"/>
      <c r="G75" s="19"/>
      <c r="H75" s="20"/>
      <c r="I75" s="20"/>
      <c r="J75" s="20"/>
      <c r="K75" s="20"/>
      <c r="L75" s="21">
        <f t="shared" si="15"/>
        <v>0</v>
      </c>
      <c r="M75" s="22">
        <f t="shared" si="16"/>
        <v>0</v>
      </c>
      <c r="N75" s="11">
        <v>1</v>
      </c>
      <c r="O75" s="33">
        <f t="shared" si="17"/>
        <v>2786</v>
      </c>
      <c r="P75" s="15">
        <f t="shared" si="18"/>
        <v>0</v>
      </c>
      <c r="Q75" s="3">
        <f t="shared" si="14"/>
        <v>2.8000000000000003</v>
      </c>
      <c r="T75" s="38">
        <v>5652</v>
      </c>
      <c r="U75">
        <f t="shared" si="19"/>
        <v>-5652</v>
      </c>
      <c r="V75" s="39" t="e">
        <f t="shared" si="20"/>
        <v>#DIV/0!</v>
      </c>
      <c r="X75" s="3">
        <f t="shared" si="21"/>
        <v>5.6999999999999993</v>
      </c>
      <c r="Y75" s="3">
        <f t="shared" si="22"/>
        <v>8.5</v>
      </c>
    </row>
    <row r="76" spans="2:25" x14ac:dyDescent="0.25">
      <c r="B76" s="2" t="s">
        <v>55</v>
      </c>
      <c r="C76" s="72"/>
      <c r="D76" s="34"/>
      <c r="E76" s="37"/>
      <c r="F76" s="14"/>
      <c r="G76" s="12"/>
      <c r="H76" s="12"/>
      <c r="I76" s="12"/>
      <c r="J76" s="12"/>
      <c r="K76" s="12"/>
      <c r="L76" s="6">
        <f t="shared" si="15"/>
        <v>0</v>
      </c>
      <c r="M76" s="7">
        <f t="shared" si="16"/>
        <v>0</v>
      </c>
      <c r="N76" s="8">
        <v>1</v>
      </c>
      <c r="O76" s="9">
        <f t="shared" si="17"/>
        <v>2786</v>
      </c>
      <c r="P76" s="15">
        <f t="shared" si="18"/>
        <v>0</v>
      </c>
      <c r="Q76" s="3">
        <f t="shared" si="14"/>
        <v>2.8000000000000003</v>
      </c>
      <c r="T76" s="38">
        <v>4487</v>
      </c>
      <c r="U76">
        <f t="shared" si="19"/>
        <v>-4487</v>
      </c>
      <c r="V76" s="39" t="e">
        <f t="shared" si="20"/>
        <v>#DIV/0!</v>
      </c>
      <c r="X76" s="3">
        <f t="shared" si="21"/>
        <v>4.5</v>
      </c>
      <c r="Y76" s="3">
        <f t="shared" si="22"/>
        <v>7.3</v>
      </c>
    </row>
    <row r="77" spans="2:25" x14ac:dyDescent="0.25">
      <c r="B77" s="2" t="s">
        <v>56</v>
      </c>
      <c r="C77" s="70" t="s">
        <v>76</v>
      </c>
      <c r="D77" s="24"/>
      <c r="E77" s="26"/>
      <c r="F77" s="27"/>
      <c r="G77" s="27"/>
      <c r="H77" s="27"/>
      <c r="I77" s="27"/>
      <c r="J77" s="27"/>
      <c r="K77" s="27"/>
      <c r="L77" s="28">
        <f t="shared" si="15"/>
        <v>0</v>
      </c>
      <c r="M77" s="29">
        <f t="shared" si="16"/>
        <v>0</v>
      </c>
      <c r="N77" s="35">
        <v>1</v>
      </c>
      <c r="O77" s="31">
        <f t="shared" si="17"/>
        <v>2786</v>
      </c>
      <c r="P77" s="15">
        <f t="shared" si="18"/>
        <v>0</v>
      </c>
      <c r="Q77" s="3">
        <f t="shared" si="14"/>
        <v>2.8000000000000003</v>
      </c>
      <c r="T77" s="38">
        <v>3952</v>
      </c>
      <c r="U77">
        <f t="shared" si="19"/>
        <v>-3952</v>
      </c>
      <c r="V77" s="39" t="e">
        <f t="shared" si="20"/>
        <v>#DIV/0!</v>
      </c>
      <c r="X77" s="3">
        <f t="shared" si="21"/>
        <v>4</v>
      </c>
      <c r="Y77" s="3">
        <f t="shared" si="22"/>
        <v>6.8</v>
      </c>
    </row>
    <row r="78" spans="2:25" x14ac:dyDescent="0.25">
      <c r="B78" s="2" t="s">
        <v>57</v>
      </c>
      <c r="C78" s="71"/>
      <c r="D78" s="32"/>
      <c r="E78" s="18"/>
      <c r="F78" s="19"/>
      <c r="G78" s="20"/>
      <c r="H78" s="20"/>
      <c r="I78" s="20"/>
      <c r="J78" s="20"/>
      <c r="K78" s="20"/>
      <c r="L78" s="21">
        <f t="shared" si="15"/>
        <v>0</v>
      </c>
      <c r="M78" s="22">
        <f t="shared" si="16"/>
        <v>0</v>
      </c>
      <c r="N78" s="11">
        <v>-1</v>
      </c>
      <c r="O78" s="33">
        <f t="shared" si="17"/>
        <v>1760</v>
      </c>
      <c r="P78" s="15">
        <f t="shared" si="18"/>
        <v>0</v>
      </c>
      <c r="Q78" s="3">
        <f t="shared" si="14"/>
        <v>1.8</v>
      </c>
      <c r="T78" s="38">
        <v>4614</v>
      </c>
      <c r="U78">
        <f t="shared" si="19"/>
        <v>-4614</v>
      </c>
      <c r="V78" s="39" t="e">
        <f t="shared" si="20"/>
        <v>#DIV/0!</v>
      </c>
      <c r="X78" s="3">
        <f t="shared" si="21"/>
        <v>4.6999999999999993</v>
      </c>
      <c r="Y78" s="3">
        <f t="shared" si="22"/>
        <v>6.3999999999999995</v>
      </c>
    </row>
    <row r="79" spans="2:25" x14ac:dyDescent="0.25">
      <c r="B79" s="2" t="s">
        <v>58</v>
      </c>
      <c r="C79" s="71"/>
      <c r="D79" s="32"/>
      <c r="E79" s="18"/>
      <c r="F79" s="18"/>
      <c r="G79" s="19"/>
      <c r="H79" s="20"/>
      <c r="I79" s="20"/>
      <c r="J79" s="20"/>
      <c r="K79" s="20"/>
      <c r="L79" s="21">
        <f t="shared" si="15"/>
        <v>0</v>
      </c>
      <c r="M79" s="22">
        <f t="shared" si="16"/>
        <v>0</v>
      </c>
      <c r="N79" s="11">
        <v>-1</v>
      </c>
      <c r="O79" s="33">
        <f t="shared" si="17"/>
        <v>1760</v>
      </c>
      <c r="P79" s="15">
        <f t="shared" si="18"/>
        <v>0</v>
      </c>
      <c r="Q79" s="3">
        <f t="shared" si="14"/>
        <v>1.8</v>
      </c>
      <c r="T79" s="38">
        <v>5829</v>
      </c>
      <c r="U79">
        <f t="shared" si="19"/>
        <v>-5829</v>
      </c>
      <c r="V79" s="39" t="e">
        <f t="shared" si="20"/>
        <v>#DIV/0!</v>
      </c>
      <c r="X79" s="3">
        <f t="shared" si="21"/>
        <v>5.8999999999999995</v>
      </c>
      <c r="Y79" s="3">
        <f t="shared" si="22"/>
        <v>7.6</v>
      </c>
    </row>
    <row r="80" spans="2:25" x14ac:dyDescent="0.25">
      <c r="B80" s="2" t="s">
        <v>59</v>
      </c>
      <c r="C80" s="71"/>
      <c r="D80" s="32"/>
      <c r="E80" s="18"/>
      <c r="F80" s="18"/>
      <c r="G80" s="18"/>
      <c r="H80" s="19"/>
      <c r="I80" s="20"/>
      <c r="J80" s="20"/>
      <c r="K80" s="20"/>
      <c r="L80" s="21">
        <f t="shared" si="15"/>
        <v>0</v>
      </c>
      <c r="M80" s="22">
        <f t="shared" si="16"/>
        <v>0</v>
      </c>
      <c r="N80" s="11">
        <v>-1</v>
      </c>
      <c r="O80" s="33">
        <f t="shared" si="17"/>
        <v>1760</v>
      </c>
      <c r="P80" s="15">
        <f t="shared" si="18"/>
        <v>0</v>
      </c>
      <c r="Q80" s="3">
        <f t="shared" si="14"/>
        <v>1.8</v>
      </c>
      <c r="T80" s="38">
        <v>7651</v>
      </c>
      <c r="U80">
        <f t="shared" si="19"/>
        <v>-7651</v>
      </c>
      <c r="V80" s="39" t="e">
        <f t="shared" si="20"/>
        <v>#DIV/0!</v>
      </c>
      <c r="X80" s="3">
        <f t="shared" si="21"/>
        <v>7.6999999999999993</v>
      </c>
      <c r="Y80" s="3">
        <f t="shared" si="22"/>
        <v>9.5</v>
      </c>
    </row>
    <row r="81" spans="2:25" x14ac:dyDescent="0.25">
      <c r="B81" s="2" t="s">
        <v>60</v>
      </c>
      <c r="C81" s="71"/>
      <c r="D81" s="32"/>
      <c r="E81" s="18"/>
      <c r="F81" s="18"/>
      <c r="G81" s="18"/>
      <c r="H81" s="18"/>
      <c r="I81" s="19"/>
      <c r="J81" s="20"/>
      <c r="K81" s="20"/>
      <c r="L81" s="21">
        <f t="shared" si="15"/>
        <v>0</v>
      </c>
      <c r="M81" s="22">
        <f t="shared" si="16"/>
        <v>0</v>
      </c>
      <c r="N81" s="11">
        <v>-1</v>
      </c>
      <c r="O81" s="33">
        <f t="shared" si="17"/>
        <v>1760</v>
      </c>
      <c r="P81" s="15">
        <f t="shared" si="18"/>
        <v>0</v>
      </c>
      <c r="Q81" s="3">
        <f t="shared" si="14"/>
        <v>1.8</v>
      </c>
      <c r="T81" s="38">
        <v>9135</v>
      </c>
      <c r="U81">
        <f t="shared" si="19"/>
        <v>-9135</v>
      </c>
      <c r="V81" s="39" t="e">
        <f t="shared" si="20"/>
        <v>#DIV/0!</v>
      </c>
      <c r="X81" s="3">
        <f t="shared" si="21"/>
        <v>9.1999999999999993</v>
      </c>
      <c r="Y81" s="3">
        <f t="shared" si="22"/>
        <v>10.9</v>
      </c>
    </row>
    <row r="82" spans="2:25" x14ac:dyDescent="0.25">
      <c r="B82" s="2" t="s">
        <v>61</v>
      </c>
      <c r="C82" s="72"/>
      <c r="D82" s="34"/>
      <c r="E82" s="13"/>
      <c r="F82" s="13"/>
      <c r="G82" s="13"/>
      <c r="H82" s="13"/>
      <c r="I82" s="13"/>
      <c r="J82" s="14"/>
      <c r="K82" s="12"/>
      <c r="L82" s="6">
        <f t="shared" si="15"/>
        <v>0</v>
      </c>
      <c r="M82" s="7">
        <f t="shared" si="16"/>
        <v>0</v>
      </c>
      <c r="N82" s="8">
        <v>-1</v>
      </c>
      <c r="O82" s="9">
        <f t="shared" si="17"/>
        <v>1760</v>
      </c>
      <c r="P82" s="15">
        <f t="shared" si="18"/>
        <v>0</v>
      </c>
      <c r="Q82" s="3">
        <f t="shared" si="14"/>
        <v>1.8</v>
      </c>
      <c r="T82" s="38">
        <v>10490</v>
      </c>
      <c r="U82">
        <f t="shared" si="19"/>
        <v>-10490</v>
      </c>
      <c r="V82" s="39" t="e">
        <f t="shared" si="20"/>
        <v>#DIV/0!</v>
      </c>
      <c r="X82" s="3">
        <f t="shared" si="21"/>
        <v>10.5</v>
      </c>
      <c r="Y82" s="3">
        <f t="shared" si="22"/>
        <v>12.299999999999999</v>
      </c>
    </row>
    <row r="83" spans="2:25" x14ac:dyDescent="0.25">
      <c r="B83" s="2" t="s">
        <v>62</v>
      </c>
      <c r="C83" s="70" t="s">
        <v>77</v>
      </c>
      <c r="D83" s="24"/>
      <c r="E83" s="25"/>
      <c r="F83" s="25"/>
      <c r="G83" s="25"/>
      <c r="H83" s="25"/>
      <c r="I83" s="25"/>
      <c r="J83" s="26"/>
      <c r="K83" s="27"/>
      <c r="L83" s="28">
        <f t="shared" si="15"/>
        <v>0</v>
      </c>
      <c r="M83" s="29">
        <f t="shared" si="16"/>
        <v>0</v>
      </c>
      <c r="N83" s="35">
        <v>1</v>
      </c>
      <c r="O83" s="31">
        <f t="shared" si="17"/>
        <v>2786</v>
      </c>
      <c r="P83" s="15">
        <f t="shared" si="18"/>
        <v>0</v>
      </c>
      <c r="Q83" s="3">
        <f t="shared" si="14"/>
        <v>2.8000000000000003</v>
      </c>
      <c r="T83" s="38">
        <v>13566</v>
      </c>
      <c r="U83">
        <f t="shared" si="19"/>
        <v>-13566</v>
      </c>
      <c r="V83" s="39" t="e">
        <f t="shared" si="20"/>
        <v>#DIV/0!</v>
      </c>
      <c r="X83" s="3">
        <f t="shared" si="21"/>
        <v>13.6</v>
      </c>
      <c r="Y83" s="3">
        <f t="shared" si="22"/>
        <v>16.400000000000002</v>
      </c>
    </row>
    <row r="84" spans="2:25" x14ac:dyDescent="0.25">
      <c r="B84" s="2" t="s">
        <v>63</v>
      </c>
      <c r="C84" s="71"/>
      <c r="D84" s="32"/>
      <c r="E84" s="18"/>
      <c r="F84" s="18"/>
      <c r="G84" s="18"/>
      <c r="H84" s="18"/>
      <c r="I84" s="19"/>
      <c r="J84" s="20"/>
      <c r="K84" s="20"/>
      <c r="L84" s="21">
        <f t="shared" si="15"/>
        <v>0</v>
      </c>
      <c r="M84" s="22">
        <f t="shared" si="16"/>
        <v>0</v>
      </c>
      <c r="N84" s="11">
        <v>1</v>
      </c>
      <c r="O84" s="33">
        <f t="shared" si="17"/>
        <v>2786</v>
      </c>
      <c r="P84" s="15">
        <f t="shared" si="18"/>
        <v>0</v>
      </c>
      <c r="Q84" s="3">
        <f t="shared" si="14"/>
        <v>2.8000000000000003</v>
      </c>
      <c r="T84" s="38">
        <v>12173</v>
      </c>
      <c r="U84">
        <f t="shared" si="19"/>
        <v>-12173</v>
      </c>
      <c r="V84" s="39" t="e">
        <f t="shared" si="20"/>
        <v>#DIV/0!</v>
      </c>
      <c r="X84" s="3">
        <f t="shared" si="21"/>
        <v>12.2</v>
      </c>
      <c r="Y84" s="3">
        <f t="shared" si="22"/>
        <v>15</v>
      </c>
    </row>
    <row r="85" spans="2:25" x14ac:dyDescent="0.25">
      <c r="B85" s="2" t="s">
        <v>64</v>
      </c>
      <c r="C85" s="71"/>
      <c r="D85" s="32"/>
      <c r="E85" s="18"/>
      <c r="F85" s="18"/>
      <c r="G85" s="18"/>
      <c r="H85" s="19"/>
      <c r="I85" s="20"/>
      <c r="J85" s="20"/>
      <c r="K85" s="20"/>
      <c r="L85" s="21">
        <f t="shared" si="15"/>
        <v>0</v>
      </c>
      <c r="M85" s="22">
        <f t="shared" si="16"/>
        <v>0</v>
      </c>
      <c r="N85" s="11">
        <v>1</v>
      </c>
      <c r="O85" s="33">
        <f t="shared" si="17"/>
        <v>2786</v>
      </c>
      <c r="P85" s="15">
        <f t="shared" si="18"/>
        <v>0</v>
      </c>
      <c r="Q85" s="3">
        <f t="shared" si="14"/>
        <v>2.8000000000000003</v>
      </c>
      <c r="T85" s="38">
        <v>10267</v>
      </c>
      <c r="U85">
        <f t="shared" si="19"/>
        <v>-10267</v>
      </c>
      <c r="V85" s="39" t="e">
        <f t="shared" si="20"/>
        <v>#DIV/0!</v>
      </c>
      <c r="X85" s="3">
        <f t="shared" si="21"/>
        <v>10.299999999999999</v>
      </c>
      <c r="Y85" s="3">
        <f t="shared" si="22"/>
        <v>13.1</v>
      </c>
    </row>
    <row r="86" spans="2:25" x14ac:dyDescent="0.25">
      <c r="B86" s="2" t="s">
        <v>65</v>
      </c>
      <c r="C86" s="71"/>
      <c r="D86" s="32"/>
      <c r="E86" s="18"/>
      <c r="F86" s="18"/>
      <c r="G86" s="19"/>
      <c r="H86" s="20"/>
      <c r="I86" s="20"/>
      <c r="J86" s="20"/>
      <c r="K86" s="20"/>
      <c r="L86" s="21">
        <f t="shared" si="15"/>
        <v>0</v>
      </c>
      <c r="M86" s="22">
        <f t="shared" si="16"/>
        <v>0</v>
      </c>
      <c r="N86" s="11">
        <v>1</v>
      </c>
      <c r="O86" s="33">
        <f t="shared" si="17"/>
        <v>2786</v>
      </c>
      <c r="P86" s="15">
        <f t="shared" si="18"/>
        <v>0</v>
      </c>
      <c r="Q86" s="3">
        <f t="shared" si="14"/>
        <v>2.8000000000000003</v>
      </c>
      <c r="T86" s="38">
        <v>9344</v>
      </c>
      <c r="U86">
        <f t="shared" si="19"/>
        <v>-9344</v>
      </c>
      <c r="V86" s="39" t="e">
        <f t="shared" si="20"/>
        <v>#DIV/0!</v>
      </c>
      <c r="X86" s="3">
        <f t="shared" si="21"/>
        <v>9.4</v>
      </c>
      <c r="Y86" s="3">
        <f t="shared" si="22"/>
        <v>12.2</v>
      </c>
    </row>
    <row r="87" spans="2:25" x14ac:dyDescent="0.25">
      <c r="B87" s="2" t="s">
        <v>66</v>
      </c>
      <c r="C87" s="71"/>
      <c r="D87" s="32"/>
      <c r="E87" s="18"/>
      <c r="F87" s="19"/>
      <c r="G87" s="20"/>
      <c r="H87" s="20"/>
      <c r="I87" s="20"/>
      <c r="J87" s="20"/>
      <c r="K87" s="20"/>
      <c r="L87" s="21">
        <f t="shared" si="15"/>
        <v>0</v>
      </c>
      <c r="M87" s="22">
        <f t="shared" si="16"/>
        <v>0</v>
      </c>
      <c r="N87" s="11">
        <v>1</v>
      </c>
      <c r="O87" s="33">
        <f t="shared" si="17"/>
        <v>2786</v>
      </c>
      <c r="P87" s="15">
        <f t="shared" si="18"/>
        <v>0</v>
      </c>
      <c r="Q87" s="3">
        <f t="shared" si="14"/>
        <v>2.8000000000000003</v>
      </c>
      <c r="T87" s="38">
        <v>7990</v>
      </c>
      <c r="U87">
        <f t="shared" si="19"/>
        <v>-7990</v>
      </c>
      <c r="V87" s="39" t="e">
        <f t="shared" si="20"/>
        <v>#DIV/0!</v>
      </c>
      <c r="X87" s="3">
        <f t="shared" si="21"/>
        <v>8</v>
      </c>
      <c r="Y87" s="3">
        <f t="shared" si="22"/>
        <v>10.799999999999999</v>
      </c>
    </row>
    <row r="88" spans="2:25" x14ac:dyDescent="0.25">
      <c r="B88" s="2" t="s">
        <v>67</v>
      </c>
      <c r="C88" s="72"/>
      <c r="D88" s="34"/>
      <c r="E88" s="14"/>
      <c r="F88" s="12"/>
      <c r="G88" s="12"/>
      <c r="H88" s="12"/>
      <c r="I88" s="12"/>
      <c r="J88" s="12"/>
      <c r="K88" s="12"/>
      <c r="L88" s="6">
        <f t="shared" si="15"/>
        <v>0</v>
      </c>
      <c r="M88" s="7">
        <f t="shared" si="16"/>
        <v>0</v>
      </c>
      <c r="N88" s="8">
        <v>1</v>
      </c>
      <c r="O88" s="9">
        <f t="shared" si="17"/>
        <v>2786</v>
      </c>
      <c r="P88" s="15">
        <f t="shared" si="18"/>
        <v>0</v>
      </c>
      <c r="Q88" s="3">
        <f t="shared" si="14"/>
        <v>2.8000000000000003</v>
      </c>
      <c r="T88" s="38">
        <v>6527</v>
      </c>
      <c r="U88">
        <f t="shared" si="19"/>
        <v>-6527</v>
      </c>
      <c r="V88" s="39" t="e">
        <f t="shared" si="20"/>
        <v>#DIV/0!</v>
      </c>
      <c r="X88" s="3">
        <f t="shared" si="21"/>
        <v>6.6</v>
      </c>
      <c r="Y88" s="3">
        <f t="shared" si="22"/>
        <v>9.4</v>
      </c>
    </row>
    <row r="89" spans="2:25" x14ac:dyDescent="0.25">
      <c r="N89" s="11"/>
    </row>
  </sheetData>
  <mergeCells count="23">
    <mergeCell ref="C83:C88"/>
    <mergeCell ref="BI6:BJ6"/>
    <mergeCell ref="C53:C58"/>
    <mergeCell ref="C59:C64"/>
    <mergeCell ref="C65:C70"/>
    <mergeCell ref="C71:C76"/>
    <mergeCell ref="C77:C82"/>
    <mergeCell ref="B47:R47"/>
    <mergeCell ref="T47:Z47"/>
    <mergeCell ref="B49:L49"/>
    <mergeCell ref="N51:O51"/>
    <mergeCell ref="U52:V52"/>
    <mergeCell ref="B4:L4"/>
    <mergeCell ref="B2:R2"/>
    <mergeCell ref="T2:Z2"/>
    <mergeCell ref="U7:V7"/>
    <mergeCell ref="C38:C43"/>
    <mergeCell ref="N6:O6"/>
    <mergeCell ref="C8:C13"/>
    <mergeCell ref="C14:C19"/>
    <mergeCell ref="C20:C25"/>
    <mergeCell ref="C26:C31"/>
    <mergeCell ref="C32:C3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Q78"/>
  <sheetViews>
    <sheetView tabSelected="1" topLeftCell="Q12" workbookViewId="0">
      <selection activeCell="V13" sqref="V13"/>
    </sheetView>
  </sheetViews>
  <sheetFormatPr defaultRowHeight="15" x14ac:dyDescent="0.25"/>
  <cols>
    <col min="15" max="15" width="19.85546875" customWidth="1"/>
    <col min="16" max="16" width="9.5703125" bestFit="1" customWidth="1"/>
    <col min="18" max="18" width="9.140625" customWidth="1"/>
    <col min="19" max="19" width="13.42578125" customWidth="1"/>
    <col min="20" max="24" width="9.140625" customWidth="1"/>
    <col min="25" max="25" width="10.140625" customWidth="1"/>
    <col min="26" max="26" width="13" customWidth="1"/>
    <col min="27" max="29" width="9.140625" customWidth="1"/>
    <col min="30" max="30" width="11.42578125" customWidth="1"/>
    <col min="31" max="31" width="9.140625" customWidth="1"/>
    <col min="32" max="34" width="13.42578125" customWidth="1"/>
    <col min="35" max="38" width="9.140625" customWidth="1"/>
    <col min="39" max="42" width="11" customWidth="1"/>
    <col min="43" max="43" width="14" customWidth="1"/>
    <col min="44" max="44" width="11.42578125" customWidth="1"/>
    <col min="45" max="45" width="9.140625" customWidth="1"/>
  </cols>
  <sheetData>
    <row r="3" spans="3:69" x14ac:dyDescent="0.25">
      <c r="O3" t="s">
        <v>93</v>
      </c>
    </row>
    <row r="5" spans="3:69" x14ac:dyDescent="0.25">
      <c r="P5" t="s">
        <v>117</v>
      </c>
    </row>
    <row r="6" spans="3:69" x14ac:dyDescent="0.25">
      <c r="P6" t="s">
        <v>118</v>
      </c>
    </row>
    <row r="8" spans="3:69" x14ac:dyDescent="0.25">
      <c r="P8" t="s">
        <v>140</v>
      </c>
    </row>
    <row r="9" spans="3:69" x14ac:dyDescent="0.25">
      <c r="P9" s="56">
        <v>41387</v>
      </c>
    </row>
    <row r="11" spans="3:69" x14ac:dyDescent="0.25">
      <c r="C11" t="s">
        <v>88</v>
      </c>
      <c r="BK11" t="s">
        <v>89</v>
      </c>
    </row>
    <row r="12" spans="3:69" x14ac:dyDescent="0.25">
      <c r="V12">
        <f>V18-V19</f>
        <v>1098</v>
      </c>
      <c r="BG12">
        <f>SUM(BG18:BG53)</f>
        <v>10896.700000000006</v>
      </c>
      <c r="BH12">
        <f>SUM(BH18:BH53)</f>
        <v>10896.700000000006</v>
      </c>
      <c r="BI12" t="s">
        <v>87</v>
      </c>
      <c r="BO12">
        <f>SUM(BO18:BO53)</f>
        <v>295.60000000000002</v>
      </c>
      <c r="BP12">
        <f>SUM(BP18:BP53)</f>
        <v>295.60000000000002</v>
      </c>
      <c r="BQ12" t="s">
        <v>87</v>
      </c>
    </row>
    <row r="13" spans="3:69" x14ac:dyDescent="0.25">
      <c r="C13" t="s">
        <v>94</v>
      </c>
      <c r="V13">
        <f>V20-V19</f>
        <v>-1232</v>
      </c>
      <c r="BG13">
        <f>MIN(BG18:BG53)</f>
        <v>245.4</v>
      </c>
      <c r="BH13">
        <f>MIN(BH18:BH53)</f>
        <v>245.4</v>
      </c>
      <c r="BI13" t="s">
        <v>82</v>
      </c>
      <c r="BO13">
        <f>MIN(BO18:BO53)</f>
        <v>3.9</v>
      </c>
      <c r="BP13">
        <f>MIN(BP18:BP53)</f>
        <v>3.9</v>
      </c>
      <c r="BQ13" t="s">
        <v>82</v>
      </c>
    </row>
    <row r="14" spans="3:69" x14ac:dyDescent="0.25">
      <c r="D14" s="54">
        <v>41347</v>
      </c>
      <c r="O14" t="s">
        <v>125</v>
      </c>
      <c r="P14" t="s">
        <v>97</v>
      </c>
      <c r="Q14" t="s">
        <v>99</v>
      </c>
      <c r="R14" t="s">
        <v>100</v>
      </c>
      <c r="AJ14" s="76" t="s">
        <v>120</v>
      </c>
      <c r="BG14">
        <f>MAX(BG18:BG53)</f>
        <v>501.8</v>
      </c>
      <c r="BH14">
        <f>MAX(BH18:BH53)</f>
        <v>501.8</v>
      </c>
      <c r="BI14" t="s">
        <v>83</v>
      </c>
      <c r="BO14">
        <f>MAX(BO18:BO53)</f>
        <v>14.1</v>
      </c>
      <c r="BP14">
        <f>MAX(BP18:BP53)</f>
        <v>14.1</v>
      </c>
      <c r="BQ14" t="s">
        <v>83</v>
      </c>
    </row>
    <row r="15" spans="3:69" ht="60" x14ac:dyDescent="0.25">
      <c r="P15" t="s">
        <v>98</v>
      </c>
      <c r="R15" t="s">
        <v>130</v>
      </c>
      <c r="S15" s="76" t="s">
        <v>126</v>
      </c>
      <c r="T15" s="58" t="s">
        <v>119</v>
      </c>
      <c r="U15" s="58" t="s">
        <v>127</v>
      </c>
      <c r="V15" s="58" t="s">
        <v>129</v>
      </c>
      <c r="W15" s="58" t="s">
        <v>128</v>
      </c>
      <c r="X15" s="58" t="s">
        <v>131</v>
      </c>
      <c r="Y15" s="58" t="s">
        <v>134</v>
      </c>
      <c r="Z15" s="63" t="s">
        <v>135</v>
      </c>
      <c r="AA15" s="58" t="s">
        <v>132</v>
      </c>
      <c r="AB15" s="58" t="s">
        <v>79</v>
      </c>
      <c r="AC15" s="58"/>
      <c r="AD15" s="58"/>
      <c r="AE15" s="58"/>
      <c r="AF15" s="63" t="s">
        <v>138</v>
      </c>
      <c r="AG15" s="58" t="s">
        <v>137</v>
      </c>
      <c r="AH15" s="58"/>
      <c r="AI15" t="s">
        <v>85</v>
      </c>
      <c r="AJ15" s="76"/>
      <c r="AK15" t="s">
        <v>114</v>
      </c>
      <c r="AL15" t="s">
        <v>85</v>
      </c>
      <c r="AM15" t="s">
        <v>115</v>
      </c>
      <c r="AQ15" t="s">
        <v>111</v>
      </c>
      <c r="AR15" t="s">
        <v>85</v>
      </c>
      <c r="AS15" t="s">
        <v>116</v>
      </c>
      <c r="AT15" s="69" t="s">
        <v>79</v>
      </c>
      <c r="AU15" s="69"/>
      <c r="AV15" s="50"/>
      <c r="BD15" t="s">
        <v>78</v>
      </c>
      <c r="BE15" t="s">
        <v>79</v>
      </c>
      <c r="BG15">
        <f>AVERAGE(BG18:BG53)</f>
        <v>302.6861111111113</v>
      </c>
      <c r="BH15">
        <f>AVERAGE(BH18:BH53)</f>
        <v>302.6861111111113</v>
      </c>
      <c r="BI15" t="s">
        <v>84</v>
      </c>
      <c r="BO15">
        <f>AVERAGE(BO18:BO53)</f>
        <v>8.2111111111111121</v>
      </c>
      <c r="BP15">
        <f>AVERAGE(BP18:BP53)</f>
        <v>8.2111111111111121</v>
      </c>
      <c r="BQ15" t="s">
        <v>84</v>
      </c>
    </row>
    <row r="16" spans="3:69" x14ac:dyDescent="0.25">
      <c r="S16" s="76"/>
      <c r="T16" s="58"/>
      <c r="U16" s="58"/>
      <c r="V16" s="58"/>
      <c r="W16" s="58"/>
      <c r="X16" s="58"/>
      <c r="Y16" s="58"/>
      <c r="Z16" s="63" t="s">
        <v>101</v>
      </c>
      <c r="AA16" s="58"/>
      <c r="AB16" s="58"/>
      <c r="AC16" s="58"/>
      <c r="AD16" s="58"/>
      <c r="AE16" s="58"/>
      <c r="AF16" s="63" t="s">
        <v>101</v>
      </c>
      <c r="AG16" s="58" t="s">
        <v>101</v>
      </c>
      <c r="AH16" s="58"/>
      <c r="AJ16" s="76"/>
      <c r="AT16" s="55"/>
      <c r="AU16" s="55"/>
      <c r="AV16" s="55"/>
    </row>
    <row r="17" spans="1:68" ht="30" x14ac:dyDescent="0.25">
      <c r="C17" t="s">
        <v>80</v>
      </c>
      <c r="S17" s="76"/>
      <c r="T17" s="58"/>
      <c r="U17" s="58"/>
      <c r="V17" s="58"/>
      <c r="W17" s="58" t="s">
        <v>112</v>
      </c>
      <c r="X17" s="58"/>
      <c r="Y17" s="58"/>
      <c r="Z17" s="63"/>
      <c r="AA17" s="58"/>
      <c r="AB17" s="58">
        <v>513</v>
      </c>
      <c r="AC17" s="58">
        <v>2273</v>
      </c>
      <c r="AD17" s="58" t="s">
        <v>133</v>
      </c>
      <c r="AE17" s="58" t="s">
        <v>136</v>
      </c>
      <c r="AF17" s="63"/>
      <c r="AG17" s="58"/>
      <c r="AH17" s="58"/>
      <c r="AI17" t="s">
        <v>112</v>
      </c>
      <c r="AJ17" s="76"/>
      <c r="AK17" t="s">
        <v>113</v>
      </c>
      <c r="AL17" t="s">
        <v>113</v>
      </c>
      <c r="AQ17" t="s">
        <v>114</v>
      </c>
      <c r="AR17" t="s">
        <v>111</v>
      </c>
      <c r="AT17" s="52">
        <v>513</v>
      </c>
      <c r="AU17" s="52">
        <v>2273</v>
      </c>
      <c r="AV17" s="52" t="s">
        <v>85</v>
      </c>
      <c r="BD17">
        <v>0</v>
      </c>
      <c r="BE17">
        <v>513</v>
      </c>
      <c r="BF17">
        <v>2273</v>
      </c>
      <c r="BG17" t="s">
        <v>78</v>
      </c>
      <c r="BH17" t="s">
        <v>79</v>
      </c>
      <c r="BK17" t="s">
        <v>85</v>
      </c>
      <c r="BL17" t="s">
        <v>86</v>
      </c>
      <c r="BO17" t="s">
        <v>78</v>
      </c>
      <c r="BP17" t="s">
        <v>79</v>
      </c>
    </row>
    <row r="18" spans="1:68" x14ac:dyDescent="0.25">
      <c r="C18" s="48" t="s">
        <v>32</v>
      </c>
      <c r="D18" s="48">
        <v>813</v>
      </c>
      <c r="E18" s="52">
        <v>763</v>
      </c>
      <c r="F18" s="48">
        <v>1090</v>
      </c>
      <c r="G18" s="48">
        <v>1296</v>
      </c>
      <c r="H18" s="48">
        <v>1354</v>
      </c>
      <c r="I18" s="48">
        <v>1310</v>
      </c>
      <c r="J18" s="48">
        <v>955</v>
      </c>
      <c r="K18" s="48"/>
      <c r="L18" s="48"/>
      <c r="M18" s="48"/>
      <c r="N18" s="48"/>
      <c r="O18" s="53">
        <f>SUM(D18:N18)</f>
        <v>7581</v>
      </c>
      <c r="P18">
        <v>19810</v>
      </c>
      <c r="Q18">
        <f>4494+1150</f>
        <v>5644</v>
      </c>
      <c r="R18" s="53">
        <f>SUM(O18:Q18)</f>
        <v>33035</v>
      </c>
      <c r="S18" s="53">
        <v>500</v>
      </c>
      <c r="T18" s="61">
        <f>SUM(R18:S18)</f>
        <v>33535</v>
      </c>
      <c r="U18" s="60">
        <v>22823</v>
      </c>
      <c r="V18" s="62">
        <f>O18+U18+S18</f>
        <v>30904</v>
      </c>
      <c r="W18" s="62"/>
      <c r="Y18">
        <f>V18-200</f>
        <v>30704</v>
      </c>
      <c r="Z18" s="64">
        <f>(Y18+1000)/1000</f>
        <v>31.704000000000001</v>
      </c>
      <c r="AB18">
        <v>-1</v>
      </c>
      <c r="AC18">
        <f>V18+AC$17+(AB$17*AB18)</f>
        <v>32664</v>
      </c>
      <c r="AD18">
        <f>AC18-200</f>
        <v>32464</v>
      </c>
      <c r="AE18">
        <f>AC18-Y18</f>
        <v>1960</v>
      </c>
      <c r="AF18" s="64">
        <f>(AD18+1000)/1000</f>
        <v>33.463999999999999</v>
      </c>
      <c r="AG18">
        <f>AF18-Z18</f>
        <v>1.759999999999998</v>
      </c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>
        <v>-1</v>
      </c>
      <c r="AU18">
        <f t="shared" ref="AU18:AU53" si="0">R18+AU$17+AT18*AT$17</f>
        <v>34795</v>
      </c>
      <c r="AW18">
        <v>955</v>
      </c>
      <c r="AX18">
        <v>813</v>
      </c>
      <c r="BC18">
        <f t="shared" ref="BC18:BC53" si="1">SUM(O18:BA18)</f>
        <v>288251.92800000001</v>
      </c>
      <c r="BD18">
        <f>BC18+BD$7</f>
        <v>288251.92800000001</v>
      </c>
      <c r="BE18">
        <v>-1</v>
      </c>
      <c r="BF18">
        <f>BC18+BE18*BE$7+BF$7</f>
        <v>288251.92800000001</v>
      </c>
      <c r="BG18">
        <f>ROUNDUP(BD18/1000,1)</f>
        <v>288.3</v>
      </c>
      <c r="BH18">
        <f t="shared" ref="BH18:BH53" si="2">ROUNDUP(BF18/1000,1)</f>
        <v>288.3</v>
      </c>
      <c r="BK18">
        <v>7200</v>
      </c>
      <c r="BL18">
        <f>BD18-BK18</f>
        <v>281051.92800000001</v>
      </c>
      <c r="BM18">
        <f>BL18/BD18</f>
        <v>0.97502184963702998</v>
      </c>
      <c r="BO18">
        <f>ROUNDUP(BK18/1000,1)</f>
        <v>7.2</v>
      </c>
      <c r="BP18">
        <f>ROUNDUP((BK18+BE18*BE$7+BF$7)/1000,1)</f>
        <v>7.2</v>
      </c>
    </row>
    <row r="19" spans="1:68" x14ac:dyDescent="0.25">
      <c r="C19" s="48" t="s">
        <v>33</v>
      </c>
      <c r="D19" s="48">
        <v>670</v>
      </c>
      <c r="E19" s="52">
        <v>763</v>
      </c>
      <c r="F19" s="48">
        <v>1090</v>
      </c>
      <c r="G19" s="48">
        <v>1296</v>
      </c>
      <c r="H19" s="48">
        <v>1354</v>
      </c>
      <c r="I19" s="48">
        <v>1310</v>
      </c>
      <c r="J19" s="48"/>
      <c r="K19" s="48"/>
      <c r="L19" s="48"/>
      <c r="M19" s="48"/>
      <c r="N19" s="48"/>
      <c r="O19" s="53">
        <f t="shared" ref="O19:O53" si="3">SUM(D19:N19)</f>
        <v>6483</v>
      </c>
      <c r="P19">
        <v>19810</v>
      </c>
      <c r="Q19">
        <f t="shared" ref="Q19:Q53" si="4">4494+1150</f>
        <v>5644</v>
      </c>
      <c r="R19" s="53">
        <f t="shared" ref="R19:R53" si="5">SUM(O19:Q19)</f>
        <v>31937</v>
      </c>
      <c r="S19" s="53">
        <v>500</v>
      </c>
      <c r="T19" s="61">
        <f>SUM(R19:S19)</f>
        <v>32437</v>
      </c>
      <c r="U19" s="60">
        <v>22823</v>
      </c>
      <c r="V19" s="62">
        <f>O19+U19+S19</f>
        <v>29806</v>
      </c>
      <c r="W19" s="62"/>
      <c r="Y19">
        <f t="shared" ref="Y19:Y53" si="6">V19-200</f>
        <v>29606</v>
      </c>
      <c r="Z19" s="64">
        <f t="shared" ref="Z19:Z53" si="7">(Y19+1000)/1000</f>
        <v>30.606000000000002</v>
      </c>
      <c r="AB19">
        <v>-1</v>
      </c>
      <c r="AC19">
        <f>V19+AC$17+(AB$17*AB19)</f>
        <v>31566</v>
      </c>
      <c r="AD19">
        <f t="shared" ref="AD19:AD53" si="8">AC19-200</f>
        <v>31366</v>
      </c>
      <c r="AE19">
        <f t="shared" ref="AE19:AE53" si="9">AC19-Y19</f>
        <v>1960</v>
      </c>
      <c r="AF19" s="64">
        <f t="shared" ref="AF19:AF53" si="10">(AD19+1000)/1000</f>
        <v>32.366</v>
      </c>
      <c r="AG19">
        <f t="shared" ref="AG19:AG53" si="11">AF19-Z19</f>
        <v>1.759999999999998</v>
      </c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>
        <v>-1</v>
      </c>
      <c r="AU19">
        <f t="shared" si="0"/>
        <v>33697</v>
      </c>
      <c r="AW19">
        <v>670</v>
      </c>
      <c r="BC19">
        <f t="shared" si="1"/>
        <v>278367.73200000002</v>
      </c>
      <c r="BD19">
        <f t="shared" ref="BD19:BD53" si="12">BC19+BD$7</f>
        <v>278367.73200000002</v>
      </c>
      <c r="BE19">
        <v>-1</v>
      </c>
      <c r="BF19">
        <f t="shared" ref="BF19:BF53" si="13">BC19+BE19*BE$7+BF$7</f>
        <v>278367.73200000002</v>
      </c>
      <c r="BG19">
        <f t="shared" ref="BG19:BG53" si="14">ROUNDUP(BD19/1000,1)</f>
        <v>278.40000000000003</v>
      </c>
      <c r="BH19">
        <f t="shared" si="2"/>
        <v>278.40000000000003</v>
      </c>
      <c r="BK19">
        <v>5893</v>
      </c>
      <c r="BL19">
        <f t="shared" ref="BL19:BL53" si="15">BD19-BK19</f>
        <v>272474.73200000002</v>
      </c>
      <c r="BM19">
        <f t="shared" ref="BM19:BM53" si="16">BL19/BD19</f>
        <v>0.97883016124871824</v>
      </c>
      <c r="BO19">
        <f t="shared" ref="BO19:BO53" si="17">ROUNDUP(BK19/1000,1)</f>
        <v>5.8999999999999995</v>
      </c>
      <c r="BP19">
        <f t="shared" ref="BP19:BP53" si="18">ROUNDUP((BK19+BE19*BE$7+BF$7)/1000,1)</f>
        <v>5.8999999999999995</v>
      </c>
    </row>
    <row r="20" spans="1:68" x14ac:dyDescent="0.25">
      <c r="C20" s="48" t="s">
        <v>34</v>
      </c>
      <c r="D20" s="48">
        <v>748</v>
      </c>
      <c r="E20" s="52">
        <v>763</v>
      </c>
      <c r="F20" s="48">
        <v>1090</v>
      </c>
      <c r="G20" s="48">
        <v>1296</v>
      </c>
      <c r="H20" s="48">
        <v>1354</v>
      </c>
      <c r="I20" s="48"/>
      <c r="J20" s="48"/>
      <c r="K20" s="48"/>
      <c r="L20" s="48"/>
      <c r="M20" s="48"/>
      <c r="N20" s="48"/>
      <c r="O20" s="53">
        <f t="shared" si="3"/>
        <v>5251</v>
      </c>
      <c r="P20">
        <v>19810</v>
      </c>
      <c r="Q20">
        <f t="shared" si="4"/>
        <v>5644</v>
      </c>
      <c r="R20" s="53">
        <f t="shared" si="5"/>
        <v>30705</v>
      </c>
      <c r="S20" s="53">
        <v>500</v>
      </c>
      <c r="T20" s="61">
        <f t="shared" ref="T19:T53" si="19">SUM(R20:S20)</f>
        <v>31205</v>
      </c>
      <c r="U20" s="60">
        <v>22823</v>
      </c>
      <c r="V20" s="62">
        <f t="shared" ref="V19:V53" si="20">O20+U20+S20</f>
        <v>28574</v>
      </c>
      <c r="W20" s="62"/>
      <c r="Y20">
        <f t="shared" si="6"/>
        <v>28374</v>
      </c>
      <c r="Z20" s="64">
        <f t="shared" si="7"/>
        <v>29.373999999999999</v>
      </c>
      <c r="AB20">
        <v>-1</v>
      </c>
      <c r="AC20">
        <f t="shared" ref="AC20:AC53" si="21">V20+AC$17+(AB$17*AB20)</f>
        <v>30334</v>
      </c>
      <c r="AD20">
        <f t="shared" si="8"/>
        <v>30134</v>
      </c>
      <c r="AE20">
        <f t="shared" si="9"/>
        <v>1960</v>
      </c>
      <c r="AF20" s="64">
        <f t="shared" si="10"/>
        <v>31.134</v>
      </c>
      <c r="AG20">
        <f t="shared" si="11"/>
        <v>1.7600000000000016</v>
      </c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>
        <v>-1</v>
      </c>
      <c r="AU20">
        <f t="shared" si="0"/>
        <v>32465</v>
      </c>
      <c r="BC20">
        <f t="shared" si="1"/>
        <v>267839.26800000004</v>
      </c>
      <c r="BD20">
        <f t="shared" si="12"/>
        <v>267839.26800000004</v>
      </c>
      <c r="BE20">
        <v>-1</v>
      </c>
      <c r="BF20">
        <f t="shared" si="13"/>
        <v>267839.26800000004</v>
      </c>
      <c r="BG20">
        <f t="shared" si="14"/>
        <v>267.90000000000003</v>
      </c>
      <c r="BH20">
        <f t="shared" si="2"/>
        <v>267.90000000000003</v>
      </c>
      <c r="BK20">
        <v>4699</v>
      </c>
      <c r="BL20">
        <f t="shared" si="15"/>
        <v>263140.26800000004</v>
      </c>
      <c r="BM20">
        <f t="shared" si="16"/>
        <v>0.98245589589947657</v>
      </c>
      <c r="BO20">
        <f t="shared" si="17"/>
        <v>4.6999999999999993</v>
      </c>
      <c r="BP20">
        <f t="shared" si="18"/>
        <v>4.6999999999999993</v>
      </c>
    </row>
    <row r="21" spans="1:68" x14ac:dyDescent="0.25">
      <c r="C21" s="48" t="s">
        <v>35</v>
      </c>
      <c r="D21" s="48">
        <v>708</v>
      </c>
      <c r="E21" s="52">
        <v>763</v>
      </c>
      <c r="F21" s="48">
        <v>1090</v>
      </c>
      <c r="G21" s="48">
        <v>1296</v>
      </c>
      <c r="H21" s="48"/>
      <c r="I21" s="48"/>
      <c r="J21" s="48"/>
      <c r="K21" s="48"/>
      <c r="L21" s="48"/>
      <c r="M21" s="48"/>
      <c r="N21" s="48"/>
      <c r="O21" s="53">
        <f t="shared" si="3"/>
        <v>3857</v>
      </c>
      <c r="P21">
        <v>19810</v>
      </c>
      <c r="Q21">
        <f t="shared" si="4"/>
        <v>5644</v>
      </c>
      <c r="R21" s="53">
        <f t="shared" si="5"/>
        <v>29311</v>
      </c>
      <c r="S21" s="53">
        <v>500</v>
      </c>
      <c r="T21" s="61">
        <f t="shared" si="19"/>
        <v>29811</v>
      </c>
      <c r="U21" s="60">
        <v>22823</v>
      </c>
      <c r="V21" s="62">
        <f t="shared" si="20"/>
        <v>27180</v>
      </c>
      <c r="W21" s="62"/>
      <c r="Y21">
        <f t="shared" si="6"/>
        <v>26980</v>
      </c>
      <c r="Z21" s="64">
        <f t="shared" si="7"/>
        <v>27.98</v>
      </c>
      <c r="AB21">
        <v>-1</v>
      </c>
      <c r="AC21">
        <f t="shared" si="21"/>
        <v>28940</v>
      </c>
      <c r="AD21">
        <f t="shared" si="8"/>
        <v>28740</v>
      </c>
      <c r="AE21">
        <f t="shared" si="9"/>
        <v>1960</v>
      </c>
      <c r="AF21" s="64">
        <f t="shared" si="10"/>
        <v>29.74</v>
      </c>
      <c r="AG21">
        <f t="shared" si="11"/>
        <v>1.759999999999998</v>
      </c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>
        <v>-1</v>
      </c>
      <c r="AU21">
        <f t="shared" si="0"/>
        <v>31071</v>
      </c>
      <c r="BC21">
        <f t="shared" si="1"/>
        <v>256684.48</v>
      </c>
      <c r="BD21">
        <f t="shared" si="12"/>
        <v>256684.48</v>
      </c>
      <c r="BE21">
        <v>1</v>
      </c>
      <c r="BF21">
        <f t="shared" si="13"/>
        <v>256684.48</v>
      </c>
      <c r="BG21">
        <f t="shared" si="14"/>
        <v>256.70000000000005</v>
      </c>
      <c r="BH21">
        <f t="shared" si="2"/>
        <v>256.70000000000005</v>
      </c>
      <c r="BK21">
        <v>4780</v>
      </c>
      <c r="BL21">
        <f t="shared" si="15"/>
        <v>251904.48</v>
      </c>
      <c r="BM21">
        <f t="shared" si="16"/>
        <v>0.98137791579763611</v>
      </c>
      <c r="BO21">
        <f t="shared" si="17"/>
        <v>4.8</v>
      </c>
      <c r="BP21">
        <f t="shared" si="18"/>
        <v>4.8</v>
      </c>
    </row>
    <row r="22" spans="1:68" x14ac:dyDescent="0.25">
      <c r="A22" t="s">
        <v>96</v>
      </c>
      <c r="C22" s="48" t="s">
        <v>0</v>
      </c>
      <c r="D22" s="48">
        <v>558</v>
      </c>
      <c r="E22" s="52">
        <v>763</v>
      </c>
      <c r="F22" s="48">
        <v>1090</v>
      </c>
      <c r="G22" s="48"/>
      <c r="H22" s="48"/>
      <c r="I22" s="48"/>
      <c r="J22" s="48"/>
      <c r="K22" s="48"/>
      <c r="L22" s="48"/>
      <c r="M22" s="48"/>
      <c r="N22" s="48"/>
      <c r="O22" s="53">
        <f t="shared" si="3"/>
        <v>2411</v>
      </c>
      <c r="P22">
        <v>19810</v>
      </c>
      <c r="Q22">
        <f t="shared" si="4"/>
        <v>5644</v>
      </c>
      <c r="R22" s="53">
        <f t="shared" si="5"/>
        <v>27865</v>
      </c>
      <c r="S22" s="53">
        <v>500</v>
      </c>
      <c r="T22" s="61">
        <f t="shared" si="19"/>
        <v>28365</v>
      </c>
      <c r="U22" s="60">
        <v>22823</v>
      </c>
      <c r="V22" s="62">
        <f t="shared" si="20"/>
        <v>25734</v>
      </c>
      <c r="W22" s="62"/>
      <c r="Y22">
        <f t="shared" si="6"/>
        <v>25534</v>
      </c>
      <c r="Z22" s="64">
        <f t="shared" si="7"/>
        <v>26.533999999999999</v>
      </c>
      <c r="AB22">
        <v>-1</v>
      </c>
      <c r="AC22">
        <f t="shared" si="21"/>
        <v>27494</v>
      </c>
      <c r="AD22">
        <f t="shared" si="8"/>
        <v>27294</v>
      </c>
      <c r="AE22">
        <f t="shared" si="9"/>
        <v>1960</v>
      </c>
      <c r="AF22" s="64">
        <f t="shared" si="10"/>
        <v>28.294</v>
      </c>
      <c r="AG22">
        <f t="shared" si="11"/>
        <v>1.7600000000000016</v>
      </c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>
        <v>-1</v>
      </c>
      <c r="AU22">
        <f t="shared" si="0"/>
        <v>29625</v>
      </c>
      <c r="AW22">
        <v>558</v>
      </c>
      <c r="BC22">
        <f t="shared" si="1"/>
        <v>245671.58800000002</v>
      </c>
      <c r="BD22">
        <f t="shared" si="12"/>
        <v>245671.58800000002</v>
      </c>
      <c r="BE22">
        <v>1</v>
      </c>
      <c r="BF22">
        <f t="shared" si="13"/>
        <v>245671.58800000002</v>
      </c>
      <c r="BG22">
        <f t="shared" si="14"/>
        <v>245.7</v>
      </c>
      <c r="BH22">
        <f t="shared" si="2"/>
        <v>245.7</v>
      </c>
      <c r="BK22">
        <v>5942</v>
      </c>
      <c r="BL22">
        <f t="shared" si="15"/>
        <v>239729.58800000002</v>
      </c>
      <c r="BM22">
        <f t="shared" si="16"/>
        <v>0.97581323893261929</v>
      </c>
      <c r="BO22">
        <f t="shared" si="17"/>
        <v>6</v>
      </c>
      <c r="BP22">
        <f t="shared" si="18"/>
        <v>6</v>
      </c>
    </row>
    <row r="23" spans="1:68" x14ac:dyDescent="0.25">
      <c r="C23" s="48" t="s">
        <v>1</v>
      </c>
      <c r="D23" s="48">
        <v>708</v>
      </c>
      <c r="E23" s="52">
        <v>763</v>
      </c>
      <c r="F23" s="48">
        <v>205</v>
      </c>
      <c r="G23" s="48"/>
      <c r="H23" s="48"/>
      <c r="I23" s="48"/>
      <c r="J23" s="48"/>
      <c r="K23" s="48"/>
      <c r="L23" s="48"/>
      <c r="M23" s="48"/>
      <c r="N23" s="48"/>
      <c r="O23" s="53">
        <f t="shared" si="3"/>
        <v>1676</v>
      </c>
      <c r="P23">
        <v>19810</v>
      </c>
      <c r="Q23">
        <f t="shared" si="4"/>
        <v>5644</v>
      </c>
      <c r="R23" s="53">
        <f t="shared" si="5"/>
        <v>27130</v>
      </c>
      <c r="S23" s="53">
        <v>500</v>
      </c>
      <c r="T23" s="61">
        <f t="shared" si="19"/>
        <v>27630</v>
      </c>
      <c r="U23" s="60">
        <v>22823</v>
      </c>
      <c r="V23" s="62">
        <f t="shared" si="20"/>
        <v>24999</v>
      </c>
      <c r="W23" s="62"/>
      <c r="Y23">
        <f t="shared" si="6"/>
        <v>24799</v>
      </c>
      <c r="Z23" s="64">
        <f t="shared" si="7"/>
        <v>25.798999999999999</v>
      </c>
      <c r="AB23">
        <v>1</v>
      </c>
      <c r="AC23">
        <f t="shared" si="21"/>
        <v>27785</v>
      </c>
      <c r="AD23">
        <f t="shared" si="8"/>
        <v>27585</v>
      </c>
      <c r="AE23">
        <f t="shared" si="9"/>
        <v>2986</v>
      </c>
      <c r="AF23" s="64">
        <f t="shared" si="10"/>
        <v>28.585000000000001</v>
      </c>
      <c r="AG23">
        <f t="shared" si="11"/>
        <v>2.7860000000000014</v>
      </c>
      <c r="AI23" s="53"/>
      <c r="AJ23" s="53"/>
      <c r="AL23" s="53"/>
      <c r="AM23" s="53"/>
      <c r="AN23" s="53"/>
      <c r="AO23" s="53"/>
      <c r="AP23" s="53"/>
      <c r="AQ23" s="53"/>
      <c r="AR23" s="53"/>
      <c r="AS23" s="53"/>
      <c r="AT23">
        <v>1</v>
      </c>
      <c r="AU23">
        <f t="shared" si="0"/>
        <v>29916</v>
      </c>
      <c r="AW23">
        <v>1296</v>
      </c>
      <c r="AX23">
        <v>708</v>
      </c>
      <c r="BC23">
        <f t="shared" si="1"/>
        <v>245346.16999999998</v>
      </c>
      <c r="BD23">
        <f t="shared" si="12"/>
        <v>245346.16999999998</v>
      </c>
      <c r="BE23">
        <v>1</v>
      </c>
      <c r="BF23">
        <f t="shared" si="13"/>
        <v>245346.16999999998</v>
      </c>
      <c r="BG23">
        <f t="shared" si="14"/>
        <v>245.4</v>
      </c>
      <c r="BH23">
        <f t="shared" si="2"/>
        <v>245.4</v>
      </c>
      <c r="BK23">
        <v>7354</v>
      </c>
      <c r="BL23">
        <f t="shared" si="15"/>
        <v>237992.16999999998</v>
      </c>
      <c r="BM23">
        <f t="shared" si="16"/>
        <v>0.97002602486111766</v>
      </c>
      <c r="BO23">
        <f t="shared" si="17"/>
        <v>7.3999999999999995</v>
      </c>
      <c r="BP23">
        <f t="shared" si="18"/>
        <v>7.3999999999999995</v>
      </c>
    </row>
    <row r="24" spans="1:68" x14ac:dyDescent="0.25">
      <c r="C24" s="48" t="s">
        <v>2</v>
      </c>
      <c r="D24" s="48">
        <v>1467</v>
      </c>
      <c r="E24" s="51">
        <v>1218</v>
      </c>
      <c r="F24" s="48">
        <v>1553</v>
      </c>
      <c r="G24" s="48"/>
      <c r="H24" s="48"/>
      <c r="I24" s="48"/>
      <c r="J24" s="48"/>
      <c r="K24" s="48"/>
      <c r="L24" s="48"/>
      <c r="M24" s="48"/>
      <c r="N24" s="48"/>
      <c r="O24" s="53">
        <f t="shared" si="3"/>
        <v>4238</v>
      </c>
      <c r="P24">
        <v>19810</v>
      </c>
      <c r="Q24">
        <f t="shared" si="4"/>
        <v>5644</v>
      </c>
      <c r="R24" s="53">
        <f t="shared" si="5"/>
        <v>29692</v>
      </c>
      <c r="S24" s="53">
        <v>-1000</v>
      </c>
      <c r="T24" s="61">
        <f t="shared" si="19"/>
        <v>28692</v>
      </c>
      <c r="U24" s="60">
        <v>22823</v>
      </c>
      <c r="V24" s="62">
        <f t="shared" si="20"/>
        <v>26061</v>
      </c>
      <c r="W24" s="62"/>
      <c r="Y24">
        <f t="shared" si="6"/>
        <v>25861</v>
      </c>
      <c r="Z24" s="64">
        <f t="shared" si="7"/>
        <v>26.861000000000001</v>
      </c>
      <c r="AB24">
        <v>1</v>
      </c>
      <c r="AC24">
        <f t="shared" si="21"/>
        <v>28847</v>
      </c>
      <c r="AD24">
        <f t="shared" si="8"/>
        <v>28647</v>
      </c>
      <c r="AE24">
        <f t="shared" si="9"/>
        <v>2986</v>
      </c>
      <c r="AF24" s="64">
        <f t="shared" si="10"/>
        <v>29.646999999999998</v>
      </c>
      <c r="AG24">
        <f t="shared" si="11"/>
        <v>2.7859999999999978</v>
      </c>
      <c r="AI24" s="53">
        <f>R24-S24</f>
        <v>30692</v>
      </c>
      <c r="AJ24" s="53">
        <f>AI24-1000</f>
        <v>29692</v>
      </c>
      <c r="AK24" s="53"/>
      <c r="AL24" s="53"/>
      <c r="AM24" s="53"/>
      <c r="AN24" s="53"/>
      <c r="AO24" s="53"/>
      <c r="AP24" s="53"/>
      <c r="AQ24" s="53"/>
      <c r="AR24" s="53"/>
      <c r="AS24" s="53"/>
      <c r="AT24">
        <v>1</v>
      </c>
      <c r="AU24">
        <f t="shared" si="0"/>
        <v>32478</v>
      </c>
      <c r="AW24">
        <v>1467</v>
      </c>
      <c r="BC24">
        <f t="shared" si="1"/>
        <v>316691.29399999999</v>
      </c>
      <c r="BD24">
        <f t="shared" si="12"/>
        <v>316691.29399999999</v>
      </c>
      <c r="BE24">
        <v>-1</v>
      </c>
      <c r="BF24">
        <f t="shared" si="13"/>
        <v>316691.29399999999</v>
      </c>
      <c r="BG24">
        <f t="shared" si="14"/>
        <v>316.70000000000005</v>
      </c>
      <c r="BH24">
        <f t="shared" si="2"/>
        <v>316.70000000000005</v>
      </c>
      <c r="BK24">
        <v>6883</v>
      </c>
      <c r="BL24">
        <f t="shared" si="15"/>
        <v>309808.29399999999</v>
      </c>
      <c r="BM24">
        <f t="shared" si="16"/>
        <v>0.97826590079864972</v>
      </c>
      <c r="BO24">
        <f t="shared" si="17"/>
        <v>6.8999999999999995</v>
      </c>
      <c r="BP24">
        <f t="shared" si="18"/>
        <v>6.8999999999999995</v>
      </c>
    </row>
    <row r="25" spans="1:68" x14ac:dyDescent="0.25">
      <c r="C25" s="48" t="s">
        <v>3</v>
      </c>
      <c r="D25" s="48">
        <v>1390</v>
      </c>
      <c r="E25" s="51">
        <v>1218</v>
      </c>
      <c r="F25" s="48">
        <v>1553</v>
      </c>
      <c r="G25" s="48">
        <v>1296</v>
      </c>
      <c r="H25" s="48"/>
      <c r="I25" s="48"/>
      <c r="J25" s="48"/>
      <c r="K25" s="48"/>
      <c r="L25" s="48"/>
      <c r="M25" s="48"/>
      <c r="N25" s="48"/>
      <c r="O25" s="53">
        <f t="shared" si="3"/>
        <v>5457</v>
      </c>
      <c r="P25">
        <v>19810</v>
      </c>
      <c r="Q25">
        <f t="shared" si="4"/>
        <v>5644</v>
      </c>
      <c r="R25" s="53">
        <f t="shared" si="5"/>
        <v>30911</v>
      </c>
      <c r="S25" s="53">
        <v>-1000</v>
      </c>
      <c r="T25" s="61">
        <f t="shared" si="19"/>
        <v>29911</v>
      </c>
      <c r="U25" s="60">
        <v>22823</v>
      </c>
      <c r="V25" s="62">
        <f t="shared" si="20"/>
        <v>27280</v>
      </c>
      <c r="W25" s="62"/>
      <c r="Y25">
        <f t="shared" si="6"/>
        <v>27080</v>
      </c>
      <c r="Z25" s="64">
        <f t="shared" si="7"/>
        <v>28.08</v>
      </c>
      <c r="AB25">
        <v>1</v>
      </c>
      <c r="AC25">
        <f t="shared" si="21"/>
        <v>30066</v>
      </c>
      <c r="AD25">
        <f t="shared" si="8"/>
        <v>29866</v>
      </c>
      <c r="AE25">
        <f t="shared" si="9"/>
        <v>2986</v>
      </c>
      <c r="AF25" s="64">
        <f t="shared" si="10"/>
        <v>30.866</v>
      </c>
      <c r="AG25">
        <f t="shared" si="11"/>
        <v>2.7860000000000014</v>
      </c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>
        <v>1</v>
      </c>
      <c r="AU25">
        <f t="shared" si="0"/>
        <v>33697</v>
      </c>
      <c r="BC25">
        <f t="shared" si="1"/>
        <v>264594.73199999996</v>
      </c>
      <c r="BD25">
        <f t="shared" si="12"/>
        <v>264594.73199999996</v>
      </c>
      <c r="BE25">
        <v>-1</v>
      </c>
      <c r="BF25">
        <f t="shared" si="13"/>
        <v>264594.73199999996</v>
      </c>
      <c r="BG25">
        <f t="shared" si="14"/>
        <v>264.60000000000002</v>
      </c>
      <c r="BH25">
        <f t="shared" si="2"/>
        <v>264.60000000000002</v>
      </c>
      <c r="BK25">
        <v>5555</v>
      </c>
      <c r="BL25">
        <f t="shared" si="15"/>
        <v>259039.73199999996</v>
      </c>
      <c r="BM25">
        <f t="shared" si="16"/>
        <v>0.97900562888001863</v>
      </c>
      <c r="BO25">
        <f t="shared" si="17"/>
        <v>5.6</v>
      </c>
      <c r="BP25">
        <f t="shared" si="18"/>
        <v>5.6</v>
      </c>
    </row>
    <row r="26" spans="1:68" x14ac:dyDescent="0.25">
      <c r="C26" s="48" t="s">
        <v>4</v>
      </c>
      <c r="D26" s="48">
        <v>1467</v>
      </c>
      <c r="E26" s="51">
        <v>1218</v>
      </c>
      <c r="F26" s="48">
        <v>1553</v>
      </c>
      <c r="G26" s="48">
        <v>1296</v>
      </c>
      <c r="H26" s="48">
        <v>1296</v>
      </c>
      <c r="I26" s="48"/>
      <c r="J26" s="48"/>
      <c r="K26" s="48"/>
      <c r="L26" s="48"/>
      <c r="M26" s="48"/>
      <c r="N26" s="48"/>
      <c r="O26" s="53">
        <f t="shared" si="3"/>
        <v>6830</v>
      </c>
      <c r="P26">
        <v>19810</v>
      </c>
      <c r="Q26">
        <f t="shared" si="4"/>
        <v>5644</v>
      </c>
      <c r="R26" s="53">
        <f t="shared" si="5"/>
        <v>32284</v>
      </c>
      <c r="S26" s="53">
        <v>-1000</v>
      </c>
      <c r="T26" s="61">
        <f t="shared" si="19"/>
        <v>31284</v>
      </c>
      <c r="U26" s="60">
        <v>22823</v>
      </c>
      <c r="V26" s="62">
        <f t="shared" si="20"/>
        <v>28653</v>
      </c>
      <c r="W26" s="62"/>
      <c r="Y26">
        <f t="shared" si="6"/>
        <v>28453</v>
      </c>
      <c r="Z26" s="64">
        <f t="shared" si="7"/>
        <v>29.452999999999999</v>
      </c>
      <c r="AB26">
        <v>1</v>
      </c>
      <c r="AC26">
        <f t="shared" si="21"/>
        <v>31439</v>
      </c>
      <c r="AD26">
        <f t="shared" si="8"/>
        <v>31239</v>
      </c>
      <c r="AE26">
        <f t="shared" si="9"/>
        <v>2986</v>
      </c>
      <c r="AF26" s="64">
        <f t="shared" si="10"/>
        <v>32.238999999999997</v>
      </c>
      <c r="AG26">
        <f t="shared" si="11"/>
        <v>2.7859999999999978</v>
      </c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>
        <v>1</v>
      </c>
      <c r="AU26">
        <f t="shared" si="0"/>
        <v>35070</v>
      </c>
      <c r="BC26">
        <f t="shared" si="1"/>
        <v>275581.478</v>
      </c>
      <c r="BD26">
        <f t="shared" si="12"/>
        <v>275581.478</v>
      </c>
      <c r="BE26">
        <v>1</v>
      </c>
      <c r="BF26">
        <f t="shared" si="13"/>
        <v>275581.478</v>
      </c>
      <c r="BG26">
        <f t="shared" si="14"/>
        <v>275.60000000000002</v>
      </c>
      <c r="BH26">
        <f t="shared" si="2"/>
        <v>275.60000000000002</v>
      </c>
      <c r="BK26">
        <v>5266</v>
      </c>
      <c r="BL26">
        <f t="shared" si="15"/>
        <v>270315.478</v>
      </c>
      <c r="BM26">
        <f t="shared" si="16"/>
        <v>0.98089131374787097</v>
      </c>
      <c r="BO26">
        <f t="shared" si="17"/>
        <v>5.3</v>
      </c>
      <c r="BP26">
        <f t="shared" si="18"/>
        <v>5.3</v>
      </c>
    </row>
    <row r="27" spans="1:68" x14ac:dyDescent="0.25">
      <c r="C27" s="48" t="s">
        <v>5</v>
      </c>
      <c r="D27" s="48">
        <v>1503</v>
      </c>
      <c r="E27" s="51">
        <v>1218</v>
      </c>
      <c r="F27" s="48">
        <v>1553</v>
      </c>
      <c r="G27" s="48">
        <v>1296</v>
      </c>
      <c r="H27" s="48">
        <v>1296</v>
      </c>
      <c r="I27" s="48">
        <v>1301</v>
      </c>
      <c r="J27" s="48"/>
      <c r="K27" s="48"/>
      <c r="L27" s="48"/>
      <c r="M27" s="48"/>
      <c r="N27" s="48"/>
      <c r="O27" s="53">
        <f t="shared" si="3"/>
        <v>8167</v>
      </c>
      <c r="P27">
        <v>19810</v>
      </c>
      <c r="Q27">
        <f t="shared" si="4"/>
        <v>5644</v>
      </c>
      <c r="R27" s="53">
        <f t="shared" si="5"/>
        <v>33621</v>
      </c>
      <c r="S27" s="53">
        <v>-1000</v>
      </c>
      <c r="T27" s="61">
        <f t="shared" si="19"/>
        <v>32621</v>
      </c>
      <c r="U27" s="60">
        <v>22823</v>
      </c>
      <c r="V27" s="62">
        <f t="shared" si="20"/>
        <v>29990</v>
      </c>
      <c r="W27" s="62"/>
      <c r="Y27">
        <f t="shared" si="6"/>
        <v>29790</v>
      </c>
      <c r="Z27" s="64">
        <f t="shared" si="7"/>
        <v>30.79</v>
      </c>
      <c r="AB27">
        <v>1</v>
      </c>
      <c r="AC27">
        <f t="shared" si="21"/>
        <v>32776</v>
      </c>
      <c r="AD27">
        <f t="shared" si="8"/>
        <v>32576</v>
      </c>
      <c r="AE27">
        <f t="shared" si="9"/>
        <v>2986</v>
      </c>
      <c r="AF27" s="64">
        <f t="shared" si="10"/>
        <v>33.576000000000001</v>
      </c>
      <c r="AG27">
        <f t="shared" si="11"/>
        <v>2.7860000000000014</v>
      </c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>
        <v>1</v>
      </c>
      <c r="AU27">
        <f t="shared" si="0"/>
        <v>36407</v>
      </c>
      <c r="AW27">
        <v>1503</v>
      </c>
      <c r="BC27">
        <f t="shared" si="1"/>
        <v>287783.152</v>
      </c>
      <c r="BD27">
        <f t="shared" si="12"/>
        <v>287783.152</v>
      </c>
      <c r="BE27">
        <v>1</v>
      </c>
      <c r="BF27">
        <f t="shared" si="13"/>
        <v>287783.152</v>
      </c>
      <c r="BG27">
        <f t="shared" si="14"/>
        <v>287.8</v>
      </c>
      <c r="BH27">
        <f t="shared" si="2"/>
        <v>287.8</v>
      </c>
      <c r="BK27">
        <v>6640</v>
      </c>
      <c r="BL27">
        <f t="shared" si="15"/>
        <v>281143.152</v>
      </c>
      <c r="BM27">
        <f t="shared" si="16"/>
        <v>0.97692707181134775</v>
      </c>
      <c r="BO27">
        <f t="shared" si="17"/>
        <v>6.6999999999999993</v>
      </c>
      <c r="BP27">
        <f t="shared" si="18"/>
        <v>6.6999999999999993</v>
      </c>
    </row>
    <row r="28" spans="1:68" x14ac:dyDescent="0.25">
      <c r="C28" s="48" t="s">
        <v>6</v>
      </c>
      <c r="D28" s="48">
        <v>1353</v>
      </c>
      <c r="E28" s="51">
        <v>1218</v>
      </c>
      <c r="F28" s="48">
        <v>1553</v>
      </c>
      <c r="G28" s="48">
        <v>1296</v>
      </c>
      <c r="H28" s="48">
        <v>1296</v>
      </c>
      <c r="I28" s="48">
        <v>1301</v>
      </c>
      <c r="J28" s="48">
        <v>1296</v>
      </c>
      <c r="K28" s="48"/>
      <c r="L28" s="48"/>
      <c r="M28" s="48"/>
      <c r="N28" s="48"/>
      <c r="O28" s="53">
        <f t="shared" si="3"/>
        <v>9313</v>
      </c>
      <c r="P28">
        <v>19810</v>
      </c>
      <c r="Q28">
        <f t="shared" si="4"/>
        <v>5644</v>
      </c>
      <c r="R28" s="53">
        <f t="shared" si="5"/>
        <v>34767</v>
      </c>
      <c r="S28" s="53">
        <v>-1000</v>
      </c>
      <c r="T28" s="61">
        <f t="shared" si="19"/>
        <v>33767</v>
      </c>
      <c r="U28" s="60">
        <v>22823</v>
      </c>
      <c r="V28" s="62">
        <f t="shared" si="20"/>
        <v>31136</v>
      </c>
      <c r="W28" s="62"/>
      <c r="Y28">
        <f t="shared" si="6"/>
        <v>30936</v>
      </c>
      <c r="Z28" s="64">
        <f t="shared" si="7"/>
        <v>31.936</v>
      </c>
      <c r="AB28">
        <v>1</v>
      </c>
      <c r="AC28">
        <f t="shared" si="21"/>
        <v>33922</v>
      </c>
      <c r="AD28">
        <f t="shared" si="8"/>
        <v>33722</v>
      </c>
      <c r="AE28">
        <f t="shared" si="9"/>
        <v>2986</v>
      </c>
      <c r="AF28" s="64">
        <f t="shared" si="10"/>
        <v>34.722000000000001</v>
      </c>
      <c r="AG28">
        <f t="shared" si="11"/>
        <v>2.7860000000000014</v>
      </c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>
        <v>1</v>
      </c>
      <c r="AU28">
        <f t="shared" si="0"/>
        <v>37553</v>
      </c>
      <c r="AW28">
        <v>1296</v>
      </c>
      <c r="AX28">
        <v>1353</v>
      </c>
      <c r="BC28">
        <f t="shared" si="1"/>
        <v>298099.44400000002</v>
      </c>
      <c r="BD28">
        <f t="shared" si="12"/>
        <v>298099.44400000002</v>
      </c>
      <c r="BE28">
        <v>1</v>
      </c>
      <c r="BF28">
        <f t="shared" si="13"/>
        <v>298099.44400000002</v>
      </c>
      <c r="BG28">
        <f t="shared" si="14"/>
        <v>298.10000000000002</v>
      </c>
      <c r="BH28">
        <f t="shared" si="2"/>
        <v>298.10000000000002</v>
      </c>
      <c r="BK28">
        <v>7796</v>
      </c>
      <c r="BL28">
        <f t="shared" si="15"/>
        <v>290303.44400000002</v>
      </c>
      <c r="BM28">
        <f t="shared" si="16"/>
        <v>0.97384765333544199</v>
      </c>
      <c r="BO28">
        <f t="shared" si="17"/>
        <v>7.8</v>
      </c>
      <c r="BP28">
        <f t="shared" si="18"/>
        <v>7.8</v>
      </c>
    </row>
    <row r="29" spans="1:68" x14ac:dyDescent="0.25">
      <c r="C29" s="48" t="s">
        <v>7</v>
      </c>
      <c r="D29" s="48">
        <v>1503</v>
      </c>
      <c r="E29" s="51">
        <v>1218</v>
      </c>
      <c r="F29" s="48">
        <v>1553</v>
      </c>
      <c r="G29" s="48">
        <v>1296</v>
      </c>
      <c r="H29" s="48">
        <v>1296</v>
      </c>
      <c r="I29" s="48">
        <v>1301</v>
      </c>
      <c r="J29" s="48">
        <v>1296</v>
      </c>
      <c r="K29" s="48">
        <v>1296</v>
      </c>
      <c r="L29" s="48"/>
      <c r="M29" s="48"/>
      <c r="N29" s="48"/>
      <c r="O29" s="53">
        <f t="shared" si="3"/>
        <v>10759</v>
      </c>
      <c r="P29">
        <v>19810</v>
      </c>
      <c r="Q29">
        <f t="shared" si="4"/>
        <v>5644</v>
      </c>
      <c r="R29" s="53">
        <f t="shared" si="5"/>
        <v>36213</v>
      </c>
      <c r="S29" s="53">
        <v>-1000</v>
      </c>
      <c r="T29" s="61">
        <f t="shared" si="19"/>
        <v>35213</v>
      </c>
      <c r="U29" s="60">
        <v>22823</v>
      </c>
      <c r="V29" s="62">
        <f t="shared" si="20"/>
        <v>32582</v>
      </c>
      <c r="W29" s="62"/>
      <c r="Y29">
        <f t="shared" si="6"/>
        <v>32382</v>
      </c>
      <c r="Z29" s="64">
        <f t="shared" si="7"/>
        <v>33.381999999999998</v>
      </c>
      <c r="AB29">
        <v>1</v>
      </c>
      <c r="AC29">
        <f t="shared" si="21"/>
        <v>35368</v>
      </c>
      <c r="AD29">
        <f t="shared" si="8"/>
        <v>35168</v>
      </c>
      <c r="AE29">
        <f t="shared" si="9"/>
        <v>2986</v>
      </c>
      <c r="AF29" s="64">
        <f t="shared" si="10"/>
        <v>36.167999999999999</v>
      </c>
      <c r="AG29">
        <f t="shared" si="11"/>
        <v>2.7860000000000014</v>
      </c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>
        <v>1</v>
      </c>
      <c r="AU29">
        <f t="shared" si="0"/>
        <v>38999</v>
      </c>
      <c r="AW29">
        <v>1296</v>
      </c>
      <c r="AX29">
        <v>1296</v>
      </c>
      <c r="AY29">
        <v>1503</v>
      </c>
      <c r="BC29">
        <f t="shared" si="1"/>
        <v>311116.33600000001</v>
      </c>
      <c r="BD29">
        <f t="shared" si="12"/>
        <v>311116.33600000001</v>
      </c>
      <c r="BE29">
        <v>1</v>
      </c>
      <c r="BF29">
        <f t="shared" si="13"/>
        <v>311116.33600000001</v>
      </c>
      <c r="BG29">
        <f t="shared" si="14"/>
        <v>311.20000000000005</v>
      </c>
      <c r="BH29">
        <f t="shared" si="2"/>
        <v>311.20000000000005</v>
      </c>
      <c r="BK29">
        <v>9201</v>
      </c>
      <c r="BL29">
        <f t="shared" si="15"/>
        <v>301915.33600000001</v>
      </c>
      <c r="BM29">
        <f t="shared" si="16"/>
        <v>0.97042585381951785</v>
      </c>
      <c r="BO29">
        <f t="shared" si="17"/>
        <v>9.2999999999999989</v>
      </c>
      <c r="BP29">
        <f t="shared" si="18"/>
        <v>9.2999999999999989</v>
      </c>
    </row>
    <row r="30" spans="1:68" x14ac:dyDescent="0.25">
      <c r="C30" s="48" t="s">
        <v>8</v>
      </c>
      <c r="D30" s="48">
        <v>1467</v>
      </c>
      <c r="E30" s="51">
        <v>1218</v>
      </c>
      <c r="F30" s="48">
        <v>1553</v>
      </c>
      <c r="G30" s="48">
        <v>1296</v>
      </c>
      <c r="H30" s="48">
        <v>1296</v>
      </c>
      <c r="I30" s="48">
        <v>1301</v>
      </c>
      <c r="J30" s="48">
        <v>1296</v>
      </c>
      <c r="K30" s="48">
        <v>1296</v>
      </c>
      <c r="L30" s="48">
        <v>1347</v>
      </c>
      <c r="M30" s="48"/>
      <c r="N30" s="48"/>
      <c r="O30" s="53">
        <f t="shared" si="3"/>
        <v>12070</v>
      </c>
      <c r="P30">
        <v>19810</v>
      </c>
      <c r="Q30">
        <f t="shared" si="4"/>
        <v>5644</v>
      </c>
      <c r="R30" s="53">
        <f t="shared" si="5"/>
        <v>37524</v>
      </c>
      <c r="S30" s="53">
        <v>-1000</v>
      </c>
      <c r="T30" s="61">
        <f t="shared" si="19"/>
        <v>36524</v>
      </c>
      <c r="U30" s="60">
        <v>22823</v>
      </c>
      <c r="V30" s="62">
        <f t="shared" si="20"/>
        <v>33893</v>
      </c>
      <c r="W30" s="62"/>
      <c r="Y30">
        <f t="shared" si="6"/>
        <v>33693</v>
      </c>
      <c r="Z30" s="64">
        <f t="shared" si="7"/>
        <v>34.692999999999998</v>
      </c>
      <c r="AB30">
        <v>1</v>
      </c>
      <c r="AC30">
        <f t="shared" si="21"/>
        <v>36679</v>
      </c>
      <c r="AD30">
        <f t="shared" si="8"/>
        <v>36479</v>
      </c>
      <c r="AE30">
        <f t="shared" si="9"/>
        <v>2986</v>
      </c>
      <c r="AF30" s="64">
        <f t="shared" si="10"/>
        <v>37.478999999999999</v>
      </c>
      <c r="AG30">
        <f t="shared" si="11"/>
        <v>2.7860000000000014</v>
      </c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>
        <v>1</v>
      </c>
      <c r="AU30">
        <f t="shared" si="0"/>
        <v>40310</v>
      </c>
      <c r="AW30">
        <v>1296</v>
      </c>
      <c r="AX30">
        <v>1347</v>
      </c>
      <c r="AY30">
        <v>1296</v>
      </c>
      <c r="AZ30">
        <v>1296</v>
      </c>
      <c r="BA30">
        <v>1467</v>
      </c>
      <c r="BC30">
        <f t="shared" si="1"/>
        <v>324213.95799999998</v>
      </c>
      <c r="BD30">
        <f t="shared" si="12"/>
        <v>324213.95799999998</v>
      </c>
      <c r="BE30">
        <v>-1</v>
      </c>
      <c r="BF30">
        <f t="shared" si="13"/>
        <v>324213.95799999998</v>
      </c>
      <c r="BG30">
        <f t="shared" si="14"/>
        <v>324.3</v>
      </c>
      <c r="BH30">
        <f t="shared" si="2"/>
        <v>324.3</v>
      </c>
      <c r="BK30">
        <v>14017</v>
      </c>
      <c r="BL30">
        <f t="shared" si="15"/>
        <v>310196.95799999998</v>
      </c>
      <c r="BM30">
        <f t="shared" si="16"/>
        <v>0.95676620437174387</v>
      </c>
      <c r="BO30">
        <f t="shared" si="17"/>
        <v>14.1</v>
      </c>
      <c r="BP30">
        <f t="shared" si="18"/>
        <v>14.1</v>
      </c>
    </row>
    <row r="31" spans="1:68" x14ac:dyDescent="0.25">
      <c r="C31" s="48" t="s">
        <v>9</v>
      </c>
      <c r="D31" s="48">
        <v>1390</v>
      </c>
      <c r="E31" s="51">
        <v>1218</v>
      </c>
      <c r="F31" s="48">
        <v>1553</v>
      </c>
      <c r="G31" s="48">
        <v>1296</v>
      </c>
      <c r="H31" s="48">
        <v>1296</v>
      </c>
      <c r="I31" s="48">
        <v>1301</v>
      </c>
      <c r="J31" s="48">
        <v>1296</v>
      </c>
      <c r="K31" s="48">
        <v>1296</v>
      </c>
      <c r="L31" s="48">
        <v>1347</v>
      </c>
      <c r="M31" s="48">
        <v>1296</v>
      </c>
      <c r="N31" s="48"/>
      <c r="O31" s="53">
        <f t="shared" si="3"/>
        <v>13289</v>
      </c>
      <c r="P31">
        <v>19810</v>
      </c>
      <c r="Q31">
        <f t="shared" si="4"/>
        <v>5644</v>
      </c>
      <c r="R31" s="53">
        <f t="shared" si="5"/>
        <v>38743</v>
      </c>
      <c r="S31" s="53">
        <v>-1000</v>
      </c>
      <c r="T31" s="61">
        <f t="shared" si="19"/>
        <v>37743</v>
      </c>
      <c r="U31" s="60">
        <v>22823</v>
      </c>
      <c r="V31" s="62">
        <f t="shared" si="20"/>
        <v>35112</v>
      </c>
      <c r="W31" s="62"/>
      <c r="Y31">
        <f t="shared" si="6"/>
        <v>34912</v>
      </c>
      <c r="Z31" s="64">
        <f t="shared" si="7"/>
        <v>35.911999999999999</v>
      </c>
      <c r="AB31">
        <v>1</v>
      </c>
      <c r="AC31">
        <f t="shared" si="21"/>
        <v>37898</v>
      </c>
      <c r="AD31">
        <f t="shared" si="8"/>
        <v>37698</v>
      </c>
      <c r="AE31">
        <f t="shared" si="9"/>
        <v>2986</v>
      </c>
      <c r="AF31" s="64">
        <f t="shared" si="10"/>
        <v>38.698</v>
      </c>
      <c r="AG31">
        <f t="shared" si="11"/>
        <v>2.7860000000000014</v>
      </c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>
        <v>1</v>
      </c>
      <c r="AU31">
        <f t="shared" si="0"/>
        <v>41529</v>
      </c>
      <c r="AW31">
        <v>1296</v>
      </c>
      <c r="AX31">
        <v>1347</v>
      </c>
      <c r="AY31">
        <v>1296</v>
      </c>
      <c r="AZ31">
        <v>1390</v>
      </c>
      <c r="BC31">
        <f t="shared" si="1"/>
        <v>332595.39600000001</v>
      </c>
      <c r="BD31">
        <f t="shared" si="12"/>
        <v>332595.39600000001</v>
      </c>
      <c r="BE31">
        <v>-1</v>
      </c>
      <c r="BF31">
        <f t="shared" si="13"/>
        <v>332595.39600000001</v>
      </c>
      <c r="BG31">
        <f t="shared" si="14"/>
        <v>332.6</v>
      </c>
      <c r="BH31">
        <f t="shared" si="2"/>
        <v>332.6</v>
      </c>
      <c r="BK31">
        <v>12681</v>
      </c>
      <c r="BL31">
        <f t="shared" si="15"/>
        <v>319914.39600000001</v>
      </c>
      <c r="BM31">
        <f t="shared" si="16"/>
        <v>0.96187259308905171</v>
      </c>
      <c r="BO31">
        <f t="shared" si="17"/>
        <v>12.7</v>
      </c>
      <c r="BP31">
        <f t="shared" si="18"/>
        <v>12.7</v>
      </c>
    </row>
    <row r="32" spans="1:68" x14ac:dyDescent="0.25">
      <c r="C32" s="49" t="s">
        <v>10</v>
      </c>
      <c r="D32" s="49">
        <v>1467</v>
      </c>
      <c r="E32" s="49">
        <v>6884</v>
      </c>
      <c r="F32" s="49">
        <v>1296</v>
      </c>
      <c r="G32" s="49">
        <v>1296</v>
      </c>
      <c r="H32" s="49">
        <v>1347</v>
      </c>
      <c r="I32" s="49"/>
      <c r="J32" s="49"/>
      <c r="K32" s="49"/>
      <c r="L32" s="49"/>
      <c r="M32" s="49"/>
      <c r="N32" s="49"/>
      <c r="O32" s="53">
        <f t="shared" si="3"/>
        <v>12290</v>
      </c>
      <c r="P32">
        <v>19810</v>
      </c>
      <c r="Q32">
        <f t="shared" si="4"/>
        <v>5644</v>
      </c>
      <c r="R32" s="53">
        <f t="shared" si="5"/>
        <v>37744</v>
      </c>
      <c r="S32" s="53">
        <v>-1000</v>
      </c>
      <c r="T32" s="61">
        <f>SUM(R32:S32)</f>
        <v>36744</v>
      </c>
      <c r="U32" s="60">
        <v>22823</v>
      </c>
      <c r="V32" s="62">
        <f>O32+U32+S32</f>
        <v>34113</v>
      </c>
      <c r="W32" s="62">
        <v>34086</v>
      </c>
      <c r="X32" s="62">
        <f>V32-W32</f>
        <v>27</v>
      </c>
      <c r="Y32">
        <f t="shared" si="6"/>
        <v>33913</v>
      </c>
      <c r="Z32" s="64">
        <f t="shared" si="7"/>
        <v>34.912999999999997</v>
      </c>
      <c r="AA32" s="62"/>
      <c r="AB32" s="62">
        <v>-1</v>
      </c>
      <c r="AC32">
        <f t="shared" si="21"/>
        <v>35873</v>
      </c>
      <c r="AD32">
        <f t="shared" si="8"/>
        <v>35673</v>
      </c>
      <c r="AE32">
        <f t="shared" si="9"/>
        <v>1960</v>
      </c>
      <c r="AF32" s="64">
        <f t="shared" si="10"/>
        <v>36.673000000000002</v>
      </c>
      <c r="AG32">
        <f t="shared" si="11"/>
        <v>1.7600000000000051</v>
      </c>
      <c r="AI32" s="53">
        <v>36400</v>
      </c>
      <c r="AJ32" s="53">
        <f>AI32-1000</f>
        <v>35400</v>
      </c>
      <c r="AK32" s="53">
        <v>12124</v>
      </c>
      <c r="AL32" s="53">
        <v>11711</v>
      </c>
      <c r="AM32" s="53">
        <f>AK32-AL32</f>
        <v>413</v>
      </c>
      <c r="AN32" s="53">
        <v>2610</v>
      </c>
      <c r="AO32" s="53">
        <v>8460</v>
      </c>
      <c r="AP32" s="53">
        <v>15110</v>
      </c>
      <c r="AQ32" s="53">
        <f>AN32+AO32+AP32</f>
        <v>26180</v>
      </c>
      <c r="AR32" s="53"/>
      <c r="AS32" s="53"/>
      <c r="AT32">
        <v>-1</v>
      </c>
      <c r="AU32">
        <f t="shared" si="0"/>
        <v>39504</v>
      </c>
      <c r="AW32">
        <v>1296</v>
      </c>
      <c r="AX32">
        <v>1347</v>
      </c>
      <c r="AY32">
        <v>1467</v>
      </c>
      <c r="BC32">
        <f t="shared" si="1"/>
        <v>501793.34600000002</v>
      </c>
      <c r="BD32">
        <f t="shared" si="12"/>
        <v>501793.34600000002</v>
      </c>
      <c r="BE32">
        <v>-1</v>
      </c>
      <c r="BF32">
        <f t="shared" si="13"/>
        <v>501793.34600000002</v>
      </c>
      <c r="BG32">
        <f t="shared" si="14"/>
        <v>501.8</v>
      </c>
      <c r="BH32">
        <f t="shared" si="2"/>
        <v>501.8</v>
      </c>
      <c r="BK32">
        <v>11456</v>
      </c>
      <c r="BL32">
        <f t="shared" si="15"/>
        <v>490337.34600000002</v>
      </c>
      <c r="BM32">
        <f t="shared" si="16"/>
        <v>0.97716988459229193</v>
      </c>
      <c r="BO32">
        <f t="shared" si="17"/>
        <v>11.5</v>
      </c>
      <c r="BP32">
        <f t="shared" si="18"/>
        <v>11.5</v>
      </c>
    </row>
    <row r="33" spans="1:68" x14ac:dyDescent="0.25">
      <c r="C33" s="49" t="s">
        <v>11</v>
      </c>
      <c r="D33" s="49">
        <v>1503</v>
      </c>
      <c r="E33" s="49">
        <v>6884</v>
      </c>
      <c r="F33" s="49">
        <v>1296</v>
      </c>
      <c r="G33" s="49">
        <v>1296</v>
      </c>
      <c r="H33" s="49"/>
      <c r="I33" s="49"/>
      <c r="J33" s="49"/>
      <c r="K33" s="49"/>
      <c r="L33" s="49"/>
      <c r="M33" s="49"/>
      <c r="N33" s="49"/>
      <c r="O33" s="53">
        <f t="shared" si="3"/>
        <v>10979</v>
      </c>
      <c r="P33">
        <v>19810</v>
      </c>
      <c r="Q33">
        <f t="shared" si="4"/>
        <v>5644</v>
      </c>
      <c r="R33" s="53">
        <f t="shared" si="5"/>
        <v>36433</v>
      </c>
      <c r="S33" s="53">
        <v>-1000</v>
      </c>
      <c r="T33" s="61">
        <f t="shared" si="19"/>
        <v>35433</v>
      </c>
      <c r="U33" s="60">
        <v>22823</v>
      </c>
      <c r="V33" s="62">
        <f t="shared" si="20"/>
        <v>32802</v>
      </c>
      <c r="W33" s="62"/>
      <c r="Y33">
        <f t="shared" si="6"/>
        <v>32602</v>
      </c>
      <c r="Z33" s="64">
        <f t="shared" si="7"/>
        <v>33.601999999999997</v>
      </c>
      <c r="AB33">
        <v>-1</v>
      </c>
      <c r="AC33">
        <f t="shared" si="21"/>
        <v>34562</v>
      </c>
      <c r="AD33">
        <f t="shared" si="8"/>
        <v>34362</v>
      </c>
      <c r="AE33">
        <f t="shared" si="9"/>
        <v>1960</v>
      </c>
      <c r="AF33" s="64">
        <f t="shared" si="10"/>
        <v>35.362000000000002</v>
      </c>
      <c r="AG33">
        <f t="shared" si="11"/>
        <v>1.7600000000000051</v>
      </c>
      <c r="AI33" s="53"/>
      <c r="AJ33" s="53"/>
      <c r="AK33" s="53"/>
      <c r="AL33" s="53"/>
      <c r="AM33" s="53">
        <f t="shared" ref="AM33:AM39" si="22">AK33-AL33</f>
        <v>0</v>
      </c>
      <c r="AN33" s="53">
        <v>2284</v>
      </c>
      <c r="AO33" s="53">
        <v>8364</v>
      </c>
      <c r="AP33" s="53">
        <v>13879</v>
      </c>
      <c r="AR33" s="53">
        <f>AN33+AO33+AP33</f>
        <v>24527</v>
      </c>
      <c r="AS33" s="53">
        <f>AQ32-AR33</f>
        <v>1653</v>
      </c>
      <c r="AT33">
        <v>-1</v>
      </c>
      <c r="AU33">
        <f t="shared" si="0"/>
        <v>38193</v>
      </c>
      <c r="AW33">
        <v>1296</v>
      </c>
      <c r="AX33">
        <v>1503</v>
      </c>
      <c r="BC33">
        <f t="shared" si="1"/>
        <v>358177.72400000005</v>
      </c>
      <c r="BD33">
        <f t="shared" si="12"/>
        <v>358177.72400000005</v>
      </c>
      <c r="BE33">
        <v>-1</v>
      </c>
      <c r="BF33">
        <f t="shared" si="13"/>
        <v>358177.72400000005</v>
      </c>
      <c r="BG33">
        <f t="shared" si="14"/>
        <v>358.20000000000005</v>
      </c>
      <c r="BH33">
        <f t="shared" si="2"/>
        <v>358.20000000000005</v>
      </c>
      <c r="BK33">
        <v>10120</v>
      </c>
      <c r="BL33">
        <f t="shared" si="15"/>
        <v>348057.72400000005</v>
      </c>
      <c r="BM33">
        <f t="shared" si="16"/>
        <v>0.97174586993578638</v>
      </c>
      <c r="BO33">
        <f t="shared" si="17"/>
        <v>10.199999999999999</v>
      </c>
      <c r="BP33">
        <f t="shared" si="18"/>
        <v>10.199999999999999</v>
      </c>
    </row>
    <row r="34" spans="1:68" x14ac:dyDescent="0.25">
      <c r="C34" s="49" t="s">
        <v>12</v>
      </c>
      <c r="D34" s="49">
        <v>1353</v>
      </c>
      <c r="E34" s="49">
        <v>6884</v>
      </c>
      <c r="F34" s="49">
        <v>1296</v>
      </c>
      <c r="G34" s="49"/>
      <c r="H34" s="49"/>
      <c r="I34" s="49"/>
      <c r="J34" s="49"/>
      <c r="K34" s="49"/>
      <c r="L34" s="49"/>
      <c r="M34" s="49"/>
      <c r="N34" s="49"/>
      <c r="O34" s="53">
        <f t="shared" si="3"/>
        <v>9533</v>
      </c>
      <c r="P34">
        <v>19810</v>
      </c>
      <c r="Q34">
        <f t="shared" si="4"/>
        <v>5644</v>
      </c>
      <c r="R34" s="53">
        <f t="shared" si="5"/>
        <v>34987</v>
      </c>
      <c r="S34" s="53">
        <v>-1000</v>
      </c>
      <c r="T34" s="61">
        <f t="shared" si="19"/>
        <v>33987</v>
      </c>
      <c r="U34" s="60">
        <v>22823</v>
      </c>
      <c r="V34" s="62">
        <f t="shared" si="20"/>
        <v>31356</v>
      </c>
      <c r="W34" s="62"/>
      <c r="Y34">
        <f t="shared" si="6"/>
        <v>31156</v>
      </c>
      <c r="Z34" s="64">
        <f t="shared" si="7"/>
        <v>32.155999999999999</v>
      </c>
      <c r="AB34">
        <v>-1</v>
      </c>
      <c r="AC34">
        <f t="shared" si="21"/>
        <v>33116</v>
      </c>
      <c r="AD34">
        <f t="shared" si="8"/>
        <v>32916</v>
      </c>
      <c r="AE34">
        <f t="shared" si="9"/>
        <v>1960</v>
      </c>
      <c r="AF34" s="64">
        <f t="shared" si="10"/>
        <v>33.915999999999997</v>
      </c>
      <c r="AG34">
        <f t="shared" si="11"/>
        <v>1.759999999999998</v>
      </c>
      <c r="AI34" s="53"/>
      <c r="AJ34" s="53"/>
      <c r="AK34" s="53"/>
      <c r="AL34" s="53"/>
      <c r="AM34" s="53">
        <f t="shared" si="22"/>
        <v>0</v>
      </c>
      <c r="AN34" s="53"/>
      <c r="AO34" s="53"/>
      <c r="AP34" s="53"/>
      <c r="AQ34" s="53"/>
      <c r="AR34" s="53"/>
      <c r="AS34" s="53"/>
      <c r="AT34">
        <v>-1</v>
      </c>
      <c r="AU34">
        <f t="shared" si="0"/>
        <v>36747</v>
      </c>
      <c r="AW34">
        <v>1353</v>
      </c>
      <c r="BC34">
        <f t="shared" si="1"/>
        <v>294453.83199999999</v>
      </c>
      <c r="BD34">
        <f t="shared" si="12"/>
        <v>294453.83199999999</v>
      </c>
      <c r="BE34">
        <v>-1</v>
      </c>
      <c r="BF34">
        <f t="shared" si="13"/>
        <v>294453.83199999999</v>
      </c>
      <c r="BG34">
        <f t="shared" si="14"/>
        <v>294.5</v>
      </c>
      <c r="BH34">
        <f t="shared" si="2"/>
        <v>294.5</v>
      </c>
      <c r="BK34">
        <v>8717</v>
      </c>
      <c r="BL34">
        <f t="shared" si="15"/>
        <v>285736.83199999999</v>
      </c>
      <c r="BM34">
        <f t="shared" si="16"/>
        <v>0.97039603818095332</v>
      </c>
      <c r="BO34">
        <f t="shared" si="17"/>
        <v>8.7999999999999989</v>
      </c>
      <c r="BP34">
        <f t="shared" si="18"/>
        <v>8.7999999999999989</v>
      </c>
    </row>
    <row r="35" spans="1:68" x14ac:dyDescent="0.25">
      <c r="C35" s="49" t="s">
        <v>13</v>
      </c>
      <c r="D35" s="49">
        <v>1503</v>
      </c>
      <c r="E35" s="49">
        <v>6884</v>
      </c>
      <c r="F35" s="49"/>
      <c r="G35" s="49"/>
      <c r="H35" s="49"/>
      <c r="I35" s="49"/>
      <c r="J35" s="49"/>
      <c r="K35" s="49"/>
      <c r="L35" s="49"/>
      <c r="M35" s="49"/>
      <c r="N35" s="49"/>
      <c r="O35" s="53">
        <f t="shared" si="3"/>
        <v>8387</v>
      </c>
      <c r="P35">
        <v>19810</v>
      </c>
      <c r="Q35">
        <f t="shared" si="4"/>
        <v>5644</v>
      </c>
      <c r="R35" s="53">
        <f t="shared" si="5"/>
        <v>33841</v>
      </c>
      <c r="S35" s="53">
        <v>-1000</v>
      </c>
      <c r="T35" s="61">
        <f t="shared" si="19"/>
        <v>32841</v>
      </c>
      <c r="U35" s="60">
        <v>22823</v>
      </c>
      <c r="V35" s="62">
        <f t="shared" si="20"/>
        <v>30210</v>
      </c>
      <c r="W35" s="62"/>
      <c r="Y35">
        <f t="shared" si="6"/>
        <v>30010</v>
      </c>
      <c r="Z35" s="64">
        <f t="shared" si="7"/>
        <v>31.01</v>
      </c>
      <c r="AB35">
        <v>-1</v>
      </c>
      <c r="AC35">
        <f t="shared" si="21"/>
        <v>31970</v>
      </c>
      <c r="AD35">
        <f t="shared" si="8"/>
        <v>31770</v>
      </c>
      <c r="AE35">
        <f t="shared" si="9"/>
        <v>1960</v>
      </c>
      <c r="AF35" s="64">
        <f t="shared" si="10"/>
        <v>32.770000000000003</v>
      </c>
      <c r="AG35">
        <f t="shared" si="11"/>
        <v>1.7600000000000016</v>
      </c>
      <c r="AI35" s="53"/>
      <c r="AJ35" s="53"/>
      <c r="AK35" s="53">
        <v>8213</v>
      </c>
      <c r="AL35" s="53">
        <v>7811</v>
      </c>
      <c r="AM35" s="53">
        <f t="shared" si="22"/>
        <v>402</v>
      </c>
      <c r="AN35" s="53"/>
      <c r="AO35" s="53"/>
      <c r="AP35" s="53"/>
      <c r="AQ35" s="53"/>
      <c r="AR35" s="53"/>
      <c r="AS35" s="53"/>
      <c r="AT35">
        <v>-1</v>
      </c>
      <c r="AU35">
        <f t="shared" si="0"/>
        <v>35601</v>
      </c>
      <c r="BC35">
        <f t="shared" si="1"/>
        <v>300356.54000000004</v>
      </c>
      <c r="BD35">
        <f t="shared" si="12"/>
        <v>300356.54000000004</v>
      </c>
      <c r="BE35">
        <v>-1</v>
      </c>
      <c r="BF35">
        <f t="shared" si="13"/>
        <v>300356.54000000004</v>
      </c>
      <c r="BG35">
        <f t="shared" si="14"/>
        <v>300.40000000000003</v>
      </c>
      <c r="BH35">
        <f t="shared" si="2"/>
        <v>300.40000000000003</v>
      </c>
      <c r="BK35">
        <v>7560</v>
      </c>
      <c r="BL35">
        <f t="shared" si="15"/>
        <v>292796.54000000004</v>
      </c>
      <c r="BM35">
        <f t="shared" si="16"/>
        <v>0.97482991380843576</v>
      </c>
      <c r="BO35">
        <f t="shared" si="17"/>
        <v>7.6</v>
      </c>
      <c r="BP35">
        <f t="shared" si="18"/>
        <v>7.6</v>
      </c>
    </row>
    <row r="36" spans="1:68" x14ac:dyDescent="0.25">
      <c r="C36" s="49" t="s">
        <v>14</v>
      </c>
      <c r="D36" s="49">
        <v>672</v>
      </c>
      <c r="E36" s="49">
        <v>968</v>
      </c>
      <c r="F36" s="49">
        <v>1347</v>
      </c>
      <c r="G36" s="49">
        <v>1296</v>
      </c>
      <c r="H36" s="49">
        <v>1296</v>
      </c>
      <c r="I36" s="49"/>
      <c r="J36" s="49"/>
      <c r="K36" s="49"/>
      <c r="L36" s="49"/>
      <c r="M36" s="49"/>
      <c r="N36" s="49"/>
      <c r="O36" s="53">
        <f t="shared" si="3"/>
        <v>5579</v>
      </c>
      <c r="P36">
        <v>19810</v>
      </c>
      <c r="Q36">
        <f t="shared" si="4"/>
        <v>5644</v>
      </c>
      <c r="R36" s="53">
        <f t="shared" si="5"/>
        <v>31033</v>
      </c>
      <c r="S36" s="53">
        <v>500</v>
      </c>
      <c r="T36" s="61">
        <f t="shared" si="19"/>
        <v>31533</v>
      </c>
      <c r="U36" s="60">
        <v>22823</v>
      </c>
      <c r="V36" s="62">
        <f t="shared" si="20"/>
        <v>28902</v>
      </c>
      <c r="W36" s="62"/>
      <c r="Y36">
        <f t="shared" si="6"/>
        <v>28702</v>
      </c>
      <c r="Z36" s="64">
        <f t="shared" si="7"/>
        <v>29.702000000000002</v>
      </c>
      <c r="AB36">
        <v>-1</v>
      </c>
      <c r="AC36">
        <f t="shared" si="21"/>
        <v>30662</v>
      </c>
      <c r="AD36">
        <f t="shared" si="8"/>
        <v>30462</v>
      </c>
      <c r="AE36">
        <f t="shared" si="9"/>
        <v>1960</v>
      </c>
      <c r="AF36" s="64">
        <f t="shared" si="10"/>
        <v>31.462</v>
      </c>
      <c r="AG36">
        <f t="shared" si="11"/>
        <v>1.759999999999998</v>
      </c>
      <c r="AI36" s="53"/>
      <c r="AJ36" s="53"/>
      <c r="AK36" s="53">
        <v>5582</v>
      </c>
      <c r="AL36" s="53">
        <v>5365</v>
      </c>
      <c r="AM36" s="53">
        <f t="shared" si="22"/>
        <v>217</v>
      </c>
      <c r="AN36" s="53"/>
      <c r="AO36" s="53"/>
      <c r="AP36" s="53"/>
      <c r="AQ36" s="53"/>
      <c r="AR36" s="53"/>
      <c r="AS36" s="53"/>
      <c r="AT36">
        <v>-1</v>
      </c>
      <c r="AU36">
        <f t="shared" si="0"/>
        <v>32793</v>
      </c>
      <c r="AW36">
        <v>1296</v>
      </c>
      <c r="AX36">
        <v>1347</v>
      </c>
      <c r="AY36">
        <v>1296</v>
      </c>
      <c r="AZ36">
        <v>1296</v>
      </c>
      <c r="BA36">
        <v>672</v>
      </c>
      <c r="BC36">
        <f t="shared" si="1"/>
        <v>287534.924</v>
      </c>
      <c r="BD36">
        <f t="shared" si="12"/>
        <v>287534.924</v>
      </c>
      <c r="BE36">
        <v>-1</v>
      </c>
      <c r="BF36">
        <f t="shared" si="13"/>
        <v>287534.924</v>
      </c>
      <c r="BG36">
        <f t="shared" si="14"/>
        <v>287.60000000000002</v>
      </c>
      <c r="BH36">
        <f t="shared" si="2"/>
        <v>287.60000000000002</v>
      </c>
      <c r="BK36">
        <v>11707</v>
      </c>
      <c r="BL36">
        <f t="shared" si="15"/>
        <v>275827.924</v>
      </c>
      <c r="BM36">
        <f t="shared" si="16"/>
        <v>0.95928494585235147</v>
      </c>
      <c r="BO36">
        <f t="shared" si="17"/>
        <v>11.799999999999999</v>
      </c>
      <c r="BP36">
        <f t="shared" si="18"/>
        <v>11.799999999999999</v>
      </c>
    </row>
    <row r="37" spans="1:68" x14ac:dyDescent="0.25">
      <c r="C37" s="49" t="s">
        <v>15</v>
      </c>
      <c r="D37" s="49">
        <v>595</v>
      </c>
      <c r="E37" s="49">
        <v>968</v>
      </c>
      <c r="F37" s="49">
        <v>1347</v>
      </c>
      <c r="G37" s="49">
        <v>1296</v>
      </c>
      <c r="H37" s="49"/>
      <c r="I37" s="49"/>
      <c r="J37" s="49"/>
      <c r="K37" s="49"/>
      <c r="L37" s="49"/>
      <c r="M37" s="49"/>
      <c r="N37" s="49"/>
      <c r="O37" s="53">
        <f t="shared" si="3"/>
        <v>4206</v>
      </c>
      <c r="P37">
        <v>19810</v>
      </c>
      <c r="Q37">
        <f t="shared" si="4"/>
        <v>5644</v>
      </c>
      <c r="R37" s="53">
        <f t="shared" si="5"/>
        <v>29660</v>
      </c>
      <c r="S37" s="53">
        <v>500</v>
      </c>
      <c r="T37" s="61">
        <f t="shared" si="19"/>
        <v>30160</v>
      </c>
      <c r="U37" s="60">
        <v>22823</v>
      </c>
      <c r="V37" s="62">
        <f t="shared" si="20"/>
        <v>27529</v>
      </c>
      <c r="W37" s="62"/>
      <c r="Y37">
        <f t="shared" si="6"/>
        <v>27329</v>
      </c>
      <c r="Z37" s="64">
        <f t="shared" si="7"/>
        <v>28.329000000000001</v>
      </c>
      <c r="AB37">
        <v>-1</v>
      </c>
      <c r="AC37">
        <f t="shared" si="21"/>
        <v>29289</v>
      </c>
      <c r="AD37">
        <f t="shared" si="8"/>
        <v>29089</v>
      </c>
      <c r="AE37">
        <f t="shared" si="9"/>
        <v>1960</v>
      </c>
      <c r="AF37" s="64">
        <f t="shared" si="10"/>
        <v>30.088999999999999</v>
      </c>
      <c r="AG37">
        <f t="shared" si="11"/>
        <v>1.759999999999998</v>
      </c>
      <c r="AI37" s="53"/>
      <c r="AJ37" s="53"/>
      <c r="AK37" s="53"/>
      <c r="AL37" s="53"/>
      <c r="AM37" s="53">
        <f t="shared" si="22"/>
        <v>0</v>
      </c>
      <c r="AN37" s="53"/>
      <c r="AO37" s="53"/>
      <c r="AP37" s="53"/>
      <c r="AQ37" s="53"/>
      <c r="AR37" s="53"/>
      <c r="AS37" s="53"/>
      <c r="AT37">
        <v>-1</v>
      </c>
      <c r="AU37">
        <f t="shared" si="0"/>
        <v>31420</v>
      </c>
      <c r="AW37">
        <v>1296</v>
      </c>
      <c r="AX37">
        <v>1347</v>
      </c>
      <c r="AY37">
        <v>1296</v>
      </c>
      <c r="AZ37">
        <v>595</v>
      </c>
      <c r="BC37">
        <f t="shared" si="1"/>
        <v>264011.17800000001</v>
      </c>
      <c r="BD37">
        <f t="shared" si="12"/>
        <v>264011.17800000001</v>
      </c>
      <c r="BE37">
        <v>-1</v>
      </c>
      <c r="BF37">
        <f t="shared" si="13"/>
        <v>264011.17800000001</v>
      </c>
      <c r="BG37">
        <f t="shared" si="14"/>
        <v>264.10000000000002</v>
      </c>
      <c r="BH37">
        <f t="shared" si="2"/>
        <v>264.10000000000002</v>
      </c>
      <c r="BK37">
        <v>10313</v>
      </c>
      <c r="BL37">
        <f t="shared" si="15"/>
        <v>253698.17800000001</v>
      </c>
      <c r="BM37">
        <f t="shared" si="16"/>
        <v>0.96093726001252866</v>
      </c>
      <c r="BO37">
        <f t="shared" si="17"/>
        <v>10.4</v>
      </c>
      <c r="BP37">
        <f t="shared" si="18"/>
        <v>10.4</v>
      </c>
    </row>
    <row r="38" spans="1:68" x14ac:dyDescent="0.25">
      <c r="A38" t="s">
        <v>95</v>
      </c>
      <c r="C38" s="49" t="s">
        <v>16</v>
      </c>
      <c r="D38" s="49">
        <v>672</v>
      </c>
      <c r="E38" s="49">
        <v>968</v>
      </c>
      <c r="F38" s="49">
        <v>1347</v>
      </c>
      <c r="G38" s="49"/>
      <c r="H38" s="49"/>
      <c r="I38" s="49"/>
      <c r="J38" s="49"/>
      <c r="K38" s="49"/>
      <c r="L38" s="49"/>
      <c r="M38" s="49"/>
      <c r="N38" s="49"/>
      <c r="O38" s="53">
        <f t="shared" si="3"/>
        <v>2987</v>
      </c>
      <c r="P38">
        <v>19810</v>
      </c>
      <c r="Q38">
        <f t="shared" si="4"/>
        <v>5644</v>
      </c>
      <c r="R38" s="53">
        <f t="shared" si="5"/>
        <v>28441</v>
      </c>
      <c r="S38" s="53">
        <v>500</v>
      </c>
      <c r="T38" s="61">
        <f t="shared" si="19"/>
        <v>28941</v>
      </c>
      <c r="U38" s="60">
        <v>22823</v>
      </c>
      <c r="V38" s="62">
        <f t="shared" si="20"/>
        <v>26310</v>
      </c>
      <c r="W38" s="62"/>
      <c r="Y38">
        <f t="shared" si="6"/>
        <v>26110</v>
      </c>
      <c r="Z38" s="64">
        <f t="shared" si="7"/>
        <v>27.11</v>
      </c>
      <c r="AB38">
        <v>-1</v>
      </c>
      <c r="AC38">
        <f t="shared" si="21"/>
        <v>28070</v>
      </c>
      <c r="AD38">
        <f t="shared" si="8"/>
        <v>27870</v>
      </c>
      <c r="AE38">
        <f t="shared" si="9"/>
        <v>1960</v>
      </c>
      <c r="AF38" s="64">
        <f t="shared" si="10"/>
        <v>28.87</v>
      </c>
      <c r="AG38">
        <f t="shared" si="11"/>
        <v>1.7600000000000016</v>
      </c>
      <c r="AI38" s="53"/>
      <c r="AJ38" s="53"/>
      <c r="AK38" s="53"/>
      <c r="AL38" s="53"/>
      <c r="AM38" s="53">
        <f t="shared" si="22"/>
        <v>0</v>
      </c>
      <c r="AN38" s="53"/>
      <c r="AO38" s="53"/>
      <c r="AP38" s="53"/>
      <c r="AQ38" s="53"/>
      <c r="AR38" s="53"/>
      <c r="AS38" s="53"/>
      <c r="AT38">
        <v>-1</v>
      </c>
      <c r="AU38">
        <f t="shared" si="0"/>
        <v>30201</v>
      </c>
      <c r="AW38">
        <v>1296</v>
      </c>
      <c r="AX38">
        <v>1347</v>
      </c>
      <c r="AY38">
        <v>672</v>
      </c>
      <c r="BC38">
        <f t="shared" si="1"/>
        <v>253037.74</v>
      </c>
      <c r="BD38">
        <f t="shared" si="12"/>
        <v>253037.74</v>
      </c>
      <c r="BE38">
        <v>-1</v>
      </c>
      <c r="BF38">
        <f t="shared" si="13"/>
        <v>253037.74</v>
      </c>
      <c r="BG38">
        <f t="shared" si="14"/>
        <v>253.1</v>
      </c>
      <c r="BH38">
        <f t="shared" si="2"/>
        <v>253.1</v>
      </c>
      <c r="BK38">
        <v>9128</v>
      </c>
      <c r="BL38">
        <f t="shared" si="15"/>
        <v>243909.74</v>
      </c>
      <c r="BM38">
        <f t="shared" si="16"/>
        <v>0.96392632972456993</v>
      </c>
      <c r="BO38">
        <f t="shared" si="17"/>
        <v>9.1999999999999993</v>
      </c>
      <c r="BP38">
        <f t="shared" si="18"/>
        <v>9.1999999999999993</v>
      </c>
    </row>
    <row r="39" spans="1:68" x14ac:dyDescent="0.25">
      <c r="C39" s="49" t="s">
        <v>17</v>
      </c>
      <c r="D39" s="49">
        <v>708</v>
      </c>
      <c r="E39" s="49">
        <v>968</v>
      </c>
      <c r="F39" s="49"/>
      <c r="G39" s="49"/>
      <c r="H39" s="49"/>
      <c r="I39" s="49"/>
      <c r="J39" s="49"/>
      <c r="K39" s="49"/>
      <c r="L39" s="49"/>
      <c r="M39" s="49"/>
      <c r="N39" s="49"/>
      <c r="O39" s="53">
        <f t="shared" si="3"/>
        <v>1676</v>
      </c>
      <c r="P39">
        <v>19810</v>
      </c>
      <c r="Q39">
        <f t="shared" si="4"/>
        <v>5644</v>
      </c>
      <c r="R39" s="53">
        <f t="shared" si="5"/>
        <v>27130</v>
      </c>
      <c r="S39" s="53">
        <v>500</v>
      </c>
      <c r="T39" s="61">
        <f t="shared" si="19"/>
        <v>27630</v>
      </c>
      <c r="U39" s="60">
        <v>22823</v>
      </c>
      <c r="V39" s="62">
        <f t="shared" si="20"/>
        <v>24999</v>
      </c>
      <c r="W39" s="62">
        <v>24800</v>
      </c>
      <c r="X39" s="62">
        <f>V39-W39</f>
        <v>199</v>
      </c>
      <c r="Y39">
        <f t="shared" si="6"/>
        <v>24799</v>
      </c>
      <c r="Z39" s="64">
        <f t="shared" si="7"/>
        <v>25.798999999999999</v>
      </c>
      <c r="AA39" s="62"/>
      <c r="AB39" s="62">
        <v>1</v>
      </c>
      <c r="AC39">
        <f t="shared" si="21"/>
        <v>27785</v>
      </c>
      <c r="AD39">
        <f t="shared" si="8"/>
        <v>27585</v>
      </c>
      <c r="AE39">
        <f t="shared" si="9"/>
        <v>2986</v>
      </c>
      <c r="AF39" s="64">
        <f t="shared" si="10"/>
        <v>28.585000000000001</v>
      </c>
      <c r="AG39">
        <f t="shared" si="11"/>
        <v>2.7860000000000014</v>
      </c>
      <c r="AI39" s="53">
        <v>26056</v>
      </c>
      <c r="AJ39" s="53"/>
      <c r="AK39" s="53">
        <v>1677</v>
      </c>
      <c r="AL39" s="53">
        <v>1514</v>
      </c>
      <c r="AM39" s="53">
        <f t="shared" si="22"/>
        <v>163</v>
      </c>
      <c r="AN39" s="53"/>
      <c r="AO39" s="53"/>
      <c r="AP39" s="53"/>
      <c r="AQ39" s="53"/>
      <c r="AR39" s="53"/>
      <c r="AS39" s="53"/>
      <c r="AT39">
        <v>1</v>
      </c>
      <c r="AU39">
        <f t="shared" si="0"/>
        <v>29916</v>
      </c>
      <c r="AW39">
        <v>1296</v>
      </c>
      <c r="AX39">
        <v>708</v>
      </c>
      <c r="BC39">
        <f t="shared" si="1"/>
        <v>299755.17</v>
      </c>
      <c r="BD39">
        <f t="shared" si="12"/>
        <v>299755.17</v>
      </c>
      <c r="BE39">
        <v>-1</v>
      </c>
      <c r="BF39">
        <f t="shared" si="13"/>
        <v>299755.17</v>
      </c>
      <c r="BG39">
        <f t="shared" si="14"/>
        <v>299.8</v>
      </c>
      <c r="BH39">
        <f t="shared" si="2"/>
        <v>299.8</v>
      </c>
      <c r="BK39">
        <v>7790</v>
      </c>
      <c r="BL39">
        <f t="shared" si="15"/>
        <v>291965.17</v>
      </c>
      <c r="BM39">
        <f t="shared" si="16"/>
        <v>0.97401212462824249</v>
      </c>
      <c r="BO39">
        <f t="shared" si="17"/>
        <v>7.8</v>
      </c>
      <c r="BP39">
        <f t="shared" si="18"/>
        <v>7.8</v>
      </c>
    </row>
    <row r="40" spans="1:68" x14ac:dyDescent="0.25">
      <c r="C40" s="49" t="s">
        <v>18</v>
      </c>
      <c r="D40" s="49">
        <v>558</v>
      </c>
      <c r="E40" s="49">
        <v>1853</v>
      </c>
      <c r="F40" s="49"/>
      <c r="G40" s="49"/>
      <c r="H40" s="49"/>
      <c r="I40" s="49"/>
      <c r="J40" s="49"/>
      <c r="K40" s="49"/>
      <c r="L40" s="49"/>
      <c r="M40" s="49"/>
      <c r="N40" s="49"/>
      <c r="O40" s="53">
        <f t="shared" si="3"/>
        <v>2411</v>
      </c>
      <c r="P40">
        <v>19810</v>
      </c>
      <c r="Q40">
        <f t="shared" si="4"/>
        <v>5644</v>
      </c>
      <c r="R40" s="53">
        <f t="shared" si="5"/>
        <v>27865</v>
      </c>
      <c r="S40" s="53">
        <v>500</v>
      </c>
      <c r="T40" s="61">
        <f t="shared" si="19"/>
        <v>28365</v>
      </c>
      <c r="U40" s="60">
        <v>22823</v>
      </c>
      <c r="V40" s="62">
        <f t="shared" si="20"/>
        <v>25734</v>
      </c>
      <c r="W40" s="62"/>
      <c r="Y40">
        <f t="shared" si="6"/>
        <v>25534</v>
      </c>
      <c r="Z40" s="64">
        <f t="shared" si="7"/>
        <v>26.533999999999999</v>
      </c>
      <c r="AB40">
        <v>1</v>
      </c>
      <c r="AC40">
        <f t="shared" si="21"/>
        <v>28520</v>
      </c>
      <c r="AD40">
        <f t="shared" si="8"/>
        <v>28320</v>
      </c>
      <c r="AE40">
        <f t="shared" si="9"/>
        <v>2986</v>
      </c>
      <c r="AF40" s="64">
        <f t="shared" si="10"/>
        <v>29.32</v>
      </c>
      <c r="AG40">
        <f t="shared" si="11"/>
        <v>2.7860000000000014</v>
      </c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>
        <v>1</v>
      </c>
      <c r="AU40">
        <f t="shared" si="0"/>
        <v>30651</v>
      </c>
      <c r="AW40">
        <v>558</v>
      </c>
      <c r="BC40">
        <f t="shared" si="1"/>
        <v>249781.64</v>
      </c>
      <c r="BD40">
        <f t="shared" si="12"/>
        <v>249781.64</v>
      </c>
      <c r="BE40">
        <v>-1</v>
      </c>
      <c r="BF40">
        <f t="shared" si="13"/>
        <v>249781.64</v>
      </c>
      <c r="BG40">
        <f t="shared" si="14"/>
        <v>249.79999999999998</v>
      </c>
      <c r="BH40">
        <f t="shared" si="2"/>
        <v>249.79999999999998</v>
      </c>
      <c r="BK40">
        <v>6377</v>
      </c>
      <c r="BL40">
        <f t="shared" si="15"/>
        <v>243404.64</v>
      </c>
      <c r="BM40">
        <f t="shared" si="16"/>
        <v>0.97446970081548023</v>
      </c>
      <c r="BO40">
        <f t="shared" si="17"/>
        <v>6.3999999999999995</v>
      </c>
      <c r="BP40">
        <f t="shared" si="18"/>
        <v>6.3999999999999995</v>
      </c>
    </row>
    <row r="41" spans="1:68" x14ac:dyDescent="0.25">
      <c r="C41" s="49" t="s">
        <v>19</v>
      </c>
      <c r="D41" s="49">
        <v>708</v>
      </c>
      <c r="E41" s="49">
        <v>1853</v>
      </c>
      <c r="F41" s="49">
        <v>1296</v>
      </c>
      <c r="G41" s="49"/>
      <c r="H41" s="49"/>
      <c r="I41" s="49"/>
      <c r="J41" s="49"/>
      <c r="K41" s="49"/>
      <c r="L41" s="49"/>
      <c r="M41" s="49"/>
      <c r="N41" s="49"/>
      <c r="O41" s="53">
        <f t="shared" si="3"/>
        <v>3857</v>
      </c>
      <c r="P41">
        <v>19810</v>
      </c>
      <c r="Q41">
        <f t="shared" si="4"/>
        <v>5644</v>
      </c>
      <c r="R41" s="53">
        <f t="shared" si="5"/>
        <v>29311</v>
      </c>
      <c r="S41" s="53">
        <v>500</v>
      </c>
      <c r="T41" s="61">
        <f t="shared" si="19"/>
        <v>29811</v>
      </c>
      <c r="U41" s="60">
        <v>22823</v>
      </c>
      <c r="V41" s="62">
        <f t="shared" si="20"/>
        <v>27180</v>
      </c>
      <c r="W41" s="62"/>
      <c r="Y41">
        <f t="shared" si="6"/>
        <v>26980</v>
      </c>
      <c r="Z41" s="64">
        <f t="shared" si="7"/>
        <v>27.98</v>
      </c>
      <c r="AB41">
        <v>1</v>
      </c>
      <c r="AC41">
        <f t="shared" si="21"/>
        <v>29966</v>
      </c>
      <c r="AD41">
        <f t="shared" si="8"/>
        <v>29766</v>
      </c>
      <c r="AE41">
        <f t="shared" si="9"/>
        <v>2986</v>
      </c>
      <c r="AF41" s="64">
        <f t="shared" si="10"/>
        <v>30.765999999999998</v>
      </c>
      <c r="AG41">
        <f t="shared" si="11"/>
        <v>2.7859999999999978</v>
      </c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>
        <v>1</v>
      </c>
      <c r="AU41">
        <f t="shared" si="0"/>
        <v>32097</v>
      </c>
      <c r="BC41">
        <f t="shared" si="1"/>
        <v>260794.53200000001</v>
      </c>
      <c r="BD41">
        <f t="shared" si="12"/>
        <v>260794.53200000001</v>
      </c>
      <c r="BE41">
        <v>-1</v>
      </c>
      <c r="BF41">
        <f t="shared" si="13"/>
        <v>260794.53200000001</v>
      </c>
      <c r="BG41">
        <f t="shared" si="14"/>
        <v>260.8</v>
      </c>
      <c r="BH41">
        <f t="shared" si="2"/>
        <v>260.8</v>
      </c>
      <c r="BK41">
        <v>5214</v>
      </c>
      <c r="BL41">
        <f t="shared" si="15"/>
        <v>255580.53200000001</v>
      </c>
      <c r="BM41">
        <f t="shared" si="16"/>
        <v>0.98000724953849871</v>
      </c>
      <c r="BO41">
        <f t="shared" si="17"/>
        <v>5.3</v>
      </c>
      <c r="BP41">
        <f t="shared" si="18"/>
        <v>5.3</v>
      </c>
    </row>
    <row r="42" spans="1:68" x14ac:dyDescent="0.25">
      <c r="C42" s="49" t="s">
        <v>20</v>
      </c>
      <c r="D42" s="49">
        <v>1706</v>
      </c>
      <c r="E42" s="49">
        <v>1853</v>
      </c>
      <c r="F42" s="49">
        <v>1296</v>
      </c>
      <c r="G42" s="49">
        <v>1350</v>
      </c>
      <c r="H42" s="49"/>
      <c r="I42" s="49"/>
      <c r="J42" s="49"/>
      <c r="K42" s="49"/>
      <c r="L42" s="49"/>
      <c r="M42" s="49"/>
      <c r="N42" s="49"/>
      <c r="O42" s="53">
        <f t="shared" si="3"/>
        <v>6205</v>
      </c>
      <c r="P42">
        <v>19810</v>
      </c>
      <c r="Q42">
        <f t="shared" si="4"/>
        <v>5644</v>
      </c>
      <c r="R42" s="53">
        <f t="shared" si="5"/>
        <v>31659</v>
      </c>
      <c r="S42" s="53">
        <v>500</v>
      </c>
      <c r="T42" s="61">
        <f t="shared" si="19"/>
        <v>32159</v>
      </c>
      <c r="U42" s="60">
        <v>22823</v>
      </c>
      <c r="V42" s="62">
        <f t="shared" si="20"/>
        <v>29528</v>
      </c>
      <c r="W42" s="62"/>
      <c r="Y42">
        <f t="shared" si="6"/>
        <v>29328</v>
      </c>
      <c r="Z42" s="64">
        <f t="shared" si="7"/>
        <v>30.327999999999999</v>
      </c>
      <c r="AB42">
        <v>1</v>
      </c>
      <c r="AC42">
        <f t="shared" si="21"/>
        <v>32314</v>
      </c>
      <c r="AD42">
        <f t="shared" si="8"/>
        <v>32114</v>
      </c>
      <c r="AE42">
        <f t="shared" si="9"/>
        <v>2986</v>
      </c>
      <c r="AF42" s="64">
        <f t="shared" si="10"/>
        <v>33.113999999999997</v>
      </c>
      <c r="AG42">
        <f t="shared" si="11"/>
        <v>2.7859999999999978</v>
      </c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>
        <v>1</v>
      </c>
      <c r="AU42">
        <f t="shared" si="0"/>
        <v>34445</v>
      </c>
      <c r="BC42">
        <f t="shared" si="1"/>
        <v>279583.228</v>
      </c>
      <c r="BD42">
        <f t="shared" si="12"/>
        <v>279583.228</v>
      </c>
      <c r="BE42">
        <v>0</v>
      </c>
      <c r="BF42">
        <f t="shared" si="13"/>
        <v>279583.228</v>
      </c>
      <c r="BG42">
        <f t="shared" si="14"/>
        <v>279.60000000000002</v>
      </c>
      <c r="BH42">
        <f t="shared" si="2"/>
        <v>279.60000000000002</v>
      </c>
      <c r="BK42">
        <v>3879</v>
      </c>
      <c r="BL42">
        <f t="shared" si="15"/>
        <v>275704.228</v>
      </c>
      <c r="BM42">
        <f t="shared" si="16"/>
        <v>0.98612577718717809</v>
      </c>
      <c r="BO42">
        <f t="shared" si="17"/>
        <v>3.9</v>
      </c>
      <c r="BP42">
        <f t="shared" si="18"/>
        <v>3.9</v>
      </c>
    </row>
    <row r="43" spans="1:68" x14ac:dyDescent="0.25">
      <c r="C43" s="49" t="s">
        <v>21</v>
      </c>
      <c r="D43" s="49">
        <v>753</v>
      </c>
      <c r="E43" s="49">
        <v>1853</v>
      </c>
      <c r="F43" s="49">
        <v>1296</v>
      </c>
      <c r="G43" s="49">
        <v>1350</v>
      </c>
      <c r="H43" s="49">
        <v>1100</v>
      </c>
      <c r="I43" s="49"/>
      <c r="J43" s="49"/>
      <c r="K43" s="49"/>
      <c r="L43" s="49"/>
      <c r="M43" s="49"/>
      <c r="N43" s="49"/>
      <c r="O43" s="53">
        <f t="shared" si="3"/>
        <v>6352</v>
      </c>
      <c r="P43">
        <v>19810</v>
      </c>
      <c r="Q43">
        <f t="shared" si="4"/>
        <v>5644</v>
      </c>
      <c r="R43" s="53">
        <f t="shared" si="5"/>
        <v>31806</v>
      </c>
      <c r="S43" s="53">
        <v>500</v>
      </c>
      <c r="T43" s="61">
        <f t="shared" si="19"/>
        <v>32306</v>
      </c>
      <c r="U43" s="60">
        <v>22823</v>
      </c>
      <c r="V43" s="62">
        <f t="shared" si="20"/>
        <v>29675</v>
      </c>
      <c r="W43" s="62"/>
      <c r="Y43">
        <f t="shared" si="6"/>
        <v>29475</v>
      </c>
      <c r="Z43" s="64">
        <f t="shared" si="7"/>
        <v>30.475000000000001</v>
      </c>
      <c r="AB43">
        <v>1</v>
      </c>
      <c r="AC43">
        <f t="shared" si="21"/>
        <v>32461</v>
      </c>
      <c r="AD43">
        <f t="shared" si="8"/>
        <v>32261</v>
      </c>
      <c r="AE43">
        <f t="shared" si="9"/>
        <v>2986</v>
      </c>
      <c r="AF43" s="64">
        <f t="shared" si="10"/>
        <v>33.261000000000003</v>
      </c>
      <c r="AG43">
        <f t="shared" si="11"/>
        <v>2.7860000000000014</v>
      </c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>
        <v>1</v>
      </c>
      <c r="AU43">
        <f t="shared" si="0"/>
        <v>34592</v>
      </c>
      <c r="BC43">
        <f t="shared" si="1"/>
        <v>280759.522</v>
      </c>
      <c r="BD43">
        <f t="shared" si="12"/>
        <v>280759.522</v>
      </c>
      <c r="BE43">
        <v>1</v>
      </c>
      <c r="BF43">
        <f t="shared" si="13"/>
        <v>280759.522</v>
      </c>
      <c r="BG43">
        <f t="shared" si="14"/>
        <v>280.8</v>
      </c>
      <c r="BH43">
        <f t="shared" si="2"/>
        <v>280.8</v>
      </c>
      <c r="BK43">
        <v>4542</v>
      </c>
      <c r="BL43">
        <f t="shared" si="15"/>
        <v>276217.522</v>
      </c>
      <c r="BM43">
        <f t="shared" si="16"/>
        <v>0.98382245429239623</v>
      </c>
      <c r="BO43">
        <f t="shared" si="17"/>
        <v>4.5999999999999996</v>
      </c>
      <c r="BP43">
        <f t="shared" si="18"/>
        <v>4.5999999999999996</v>
      </c>
    </row>
    <row r="44" spans="1:68" x14ac:dyDescent="0.25">
      <c r="C44" s="49" t="s">
        <v>22</v>
      </c>
      <c r="D44" s="49">
        <v>426</v>
      </c>
      <c r="E44" s="49">
        <v>1853</v>
      </c>
      <c r="F44" s="49">
        <v>1296</v>
      </c>
      <c r="G44" s="49">
        <v>1350</v>
      </c>
      <c r="H44" s="49">
        <v>1100</v>
      </c>
      <c r="I44" s="49">
        <v>1520</v>
      </c>
      <c r="J44" s="49"/>
      <c r="K44" s="49"/>
      <c r="L44" s="49"/>
      <c r="M44" s="49"/>
      <c r="N44" s="49"/>
      <c r="O44" s="53">
        <f t="shared" si="3"/>
        <v>7545</v>
      </c>
      <c r="P44">
        <v>19810</v>
      </c>
      <c r="Q44">
        <f t="shared" si="4"/>
        <v>5644</v>
      </c>
      <c r="R44" s="53">
        <f t="shared" si="5"/>
        <v>32999</v>
      </c>
      <c r="S44" s="53">
        <v>500</v>
      </c>
      <c r="T44" s="61">
        <f t="shared" si="19"/>
        <v>33499</v>
      </c>
      <c r="U44" s="60">
        <v>22823</v>
      </c>
      <c r="V44" s="62">
        <f t="shared" si="20"/>
        <v>30868</v>
      </c>
      <c r="W44" s="62"/>
      <c r="Y44">
        <f t="shared" si="6"/>
        <v>30668</v>
      </c>
      <c r="Z44" s="64">
        <f t="shared" si="7"/>
        <v>31.667999999999999</v>
      </c>
      <c r="AB44">
        <v>1</v>
      </c>
      <c r="AC44">
        <f t="shared" si="21"/>
        <v>33654</v>
      </c>
      <c r="AD44">
        <f t="shared" si="8"/>
        <v>33454</v>
      </c>
      <c r="AE44">
        <f t="shared" si="9"/>
        <v>2986</v>
      </c>
      <c r="AF44" s="64">
        <f t="shared" si="10"/>
        <v>34.454000000000001</v>
      </c>
      <c r="AG44">
        <f t="shared" si="11"/>
        <v>2.7860000000000014</v>
      </c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>
        <v>1</v>
      </c>
      <c r="AU44">
        <f t="shared" si="0"/>
        <v>35785</v>
      </c>
      <c r="AW44">
        <v>426</v>
      </c>
      <c r="BC44">
        <f t="shared" si="1"/>
        <v>290731.908</v>
      </c>
      <c r="BD44">
        <f t="shared" si="12"/>
        <v>290731.908</v>
      </c>
      <c r="BE44">
        <v>1</v>
      </c>
      <c r="BF44">
        <f t="shared" si="13"/>
        <v>290731.908</v>
      </c>
      <c r="BG44">
        <f t="shared" si="14"/>
        <v>290.8</v>
      </c>
      <c r="BH44">
        <f t="shared" si="2"/>
        <v>290.8</v>
      </c>
      <c r="BK44">
        <v>5756</v>
      </c>
      <c r="BL44">
        <f t="shared" si="15"/>
        <v>284975.908</v>
      </c>
      <c r="BM44">
        <f t="shared" si="16"/>
        <v>0.98020169151849679</v>
      </c>
      <c r="BO44">
        <f t="shared" si="17"/>
        <v>5.8</v>
      </c>
      <c r="BP44">
        <f t="shared" si="18"/>
        <v>5.8</v>
      </c>
    </row>
    <row r="45" spans="1:68" x14ac:dyDescent="0.25">
      <c r="C45" s="49" t="s">
        <v>23</v>
      </c>
      <c r="D45" s="49">
        <v>784</v>
      </c>
      <c r="E45" s="49">
        <v>1853</v>
      </c>
      <c r="F45" s="49">
        <v>1296</v>
      </c>
      <c r="G45" s="49">
        <v>1350</v>
      </c>
      <c r="H45" s="49">
        <v>1100</v>
      </c>
      <c r="I45" s="49">
        <v>1520</v>
      </c>
      <c r="J45" s="49">
        <v>1520</v>
      </c>
      <c r="K45" s="49"/>
      <c r="L45" s="49"/>
      <c r="M45" s="49"/>
      <c r="N45" s="49"/>
      <c r="O45" s="53">
        <f t="shared" si="3"/>
        <v>9423</v>
      </c>
      <c r="P45">
        <v>19810</v>
      </c>
      <c r="Q45">
        <f t="shared" si="4"/>
        <v>5644</v>
      </c>
      <c r="R45" s="53">
        <f t="shared" si="5"/>
        <v>34877</v>
      </c>
      <c r="S45" s="53">
        <v>500</v>
      </c>
      <c r="T45" s="61">
        <f t="shared" si="19"/>
        <v>35377</v>
      </c>
      <c r="U45" s="60">
        <v>22823</v>
      </c>
      <c r="V45" s="62">
        <f t="shared" si="20"/>
        <v>32746</v>
      </c>
      <c r="W45" s="62"/>
      <c r="Y45">
        <f t="shared" si="6"/>
        <v>32546</v>
      </c>
      <c r="Z45" s="64">
        <f t="shared" si="7"/>
        <v>33.545999999999999</v>
      </c>
      <c r="AB45">
        <v>1</v>
      </c>
      <c r="AC45">
        <f t="shared" si="21"/>
        <v>35532</v>
      </c>
      <c r="AD45">
        <f t="shared" si="8"/>
        <v>35332</v>
      </c>
      <c r="AE45">
        <f t="shared" si="9"/>
        <v>2986</v>
      </c>
      <c r="AF45" s="64">
        <f t="shared" si="10"/>
        <v>36.332000000000001</v>
      </c>
      <c r="AG45">
        <f t="shared" si="11"/>
        <v>2.7860000000000014</v>
      </c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>
        <v>1</v>
      </c>
      <c r="AU45">
        <f t="shared" si="0"/>
        <v>37663</v>
      </c>
      <c r="AW45">
        <v>1520</v>
      </c>
      <c r="AX45">
        <v>784</v>
      </c>
      <c r="BC45">
        <f t="shared" si="1"/>
        <v>307637.66399999999</v>
      </c>
      <c r="BD45">
        <f t="shared" si="12"/>
        <v>307637.66399999999</v>
      </c>
      <c r="BE45">
        <v>1</v>
      </c>
      <c r="BF45">
        <f t="shared" si="13"/>
        <v>307637.66399999999</v>
      </c>
      <c r="BG45">
        <f t="shared" si="14"/>
        <v>307.70000000000005</v>
      </c>
      <c r="BH45">
        <f t="shared" si="2"/>
        <v>307.70000000000005</v>
      </c>
      <c r="BK45">
        <v>7578</v>
      </c>
      <c r="BL45">
        <f t="shared" si="15"/>
        <v>300059.66399999999</v>
      </c>
      <c r="BM45">
        <f t="shared" si="16"/>
        <v>0.97536712539853376</v>
      </c>
      <c r="BO45">
        <f t="shared" si="17"/>
        <v>7.6</v>
      </c>
      <c r="BP45">
        <f t="shared" si="18"/>
        <v>7.6</v>
      </c>
    </row>
    <row r="46" spans="1:68" x14ac:dyDescent="0.25">
      <c r="C46" s="49" t="s">
        <v>24</v>
      </c>
      <c r="D46" s="49">
        <v>885</v>
      </c>
      <c r="E46" s="49">
        <v>1853</v>
      </c>
      <c r="F46" s="49">
        <v>1296</v>
      </c>
      <c r="G46" s="49">
        <v>1350</v>
      </c>
      <c r="H46" s="49">
        <v>1100</v>
      </c>
      <c r="I46" s="49">
        <v>1520</v>
      </c>
      <c r="J46" s="49">
        <v>1520</v>
      </c>
      <c r="K46" s="49">
        <v>1561</v>
      </c>
      <c r="L46" s="49"/>
      <c r="M46" s="49"/>
      <c r="N46" s="49"/>
      <c r="O46" s="53">
        <f t="shared" si="3"/>
        <v>11085</v>
      </c>
      <c r="P46">
        <v>19810</v>
      </c>
      <c r="Q46">
        <f t="shared" si="4"/>
        <v>5644</v>
      </c>
      <c r="R46" s="53">
        <f t="shared" si="5"/>
        <v>36539</v>
      </c>
      <c r="S46" s="53">
        <v>500</v>
      </c>
      <c r="T46" s="61">
        <f t="shared" si="19"/>
        <v>37039</v>
      </c>
      <c r="U46" s="60">
        <v>22823</v>
      </c>
      <c r="V46" s="62">
        <f t="shared" si="20"/>
        <v>34408</v>
      </c>
      <c r="W46" s="62"/>
      <c r="Y46">
        <f t="shared" si="6"/>
        <v>34208</v>
      </c>
      <c r="Z46" s="64">
        <f t="shared" si="7"/>
        <v>35.207999999999998</v>
      </c>
      <c r="AB46">
        <v>1</v>
      </c>
      <c r="AC46">
        <f t="shared" si="21"/>
        <v>37194</v>
      </c>
      <c r="AD46">
        <f t="shared" si="8"/>
        <v>36994</v>
      </c>
      <c r="AE46">
        <f t="shared" si="9"/>
        <v>2986</v>
      </c>
      <c r="AF46" s="64">
        <f t="shared" si="10"/>
        <v>37.994</v>
      </c>
      <c r="AG46">
        <f t="shared" si="11"/>
        <v>2.7860000000000014</v>
      </c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>
        <v>1</v>
      </c>
      <c r="AU46">
        <f t="shared" si="0"/>
        <v>39325</v>
      </c>
      <c r="AW46">
        <v>1520</v>
      </c>
      <c r="AX46">
        <v>1561</v>
      </c>
      <c r="AY46">
        <v>885</v>
      </c>
      <c r="BC46">
        <f t="shared" si="1"/>
        <v>322598.98800000001</v>
      </c>
      <c r="BD46">
        <f t="shared" si="12"/>
        <v>322598.98800000001</v>
      </c>
      <c r="BE46">
        <v>1</v>
      </c>
      <c r="BF46">
        <f t="shared" si="13"/>
        <v>322598.98800000001</v>
      </c>
      <c r="BG46">
        <f t="shared" si="14"/>
        <v>322.60000000000002</v>
      </c>
      <c r="BH46">
        <f t="shared" si="2"/>
        <v>322.60000000000002</v>
      </c>
      <c r="BK46">
        <v>9063</v>
      </c>
      <c r="BL46">
        <f t="shared" si="15"/>
        <v>313535.98800000001</v>
      </c>
      <c r="BM46">
        <f t="shared" si="16"/>
        <v>0.9719062974865873</v>
      </c>
      <c r="BO46">
        <f t="shared" si="17"/>
        <v>9.1</v>
      </c>
      <c r="BP46">
        <f t="shared" si="18"/>
        <v>9.1</v>
      </c>
    </row>
    <row r="47" spans="1:68" x14ac:dyDescent="0.25">
      <c r="C47" s="49" t="s">
        <v>25</v>
      </c>
      <c r="D47" s="49">
        <v>893</v>
      </c>
      <c r="E47" s="49">
        <v>1853</v>
      </c>
      <c r="F47" s="49">
        <v>1296</v>
      </c>
      <c r="G47" s="49">
        <v>1350</v>
      </c>
      <c r="H47" s="49">
        <v>1100</v>
      </c>
      <c r="I47" s="49">
        <v>1520</v>
      </c>
      <c r="J47" s="49">
        <v>1520</v>
      </c>
      <c r="K47" s="49">
        <v>1561</v>
      </c>
      <c r="L47" s="49">
        <v>1323</v>
      </c>
      <c r="M47" s="49"/>
      <c r="N47" s="49"/>
      <c r="O47" s="53">
        <f t="shared" si="3"/>
        <v>12416</v>
      </c>
      <c r="P47">
        <v>19810</v>
      </c>
      <c r="Q47">
        <f t="shared" si="4"/>
        <v>5644</v>
      </c>
      <c r="R47" s="53">
        <f t="shared" si="5"/>
        <v>37870</v>
      </c>
      <c r="S47" s="53">
        <v>500</v>
      </c>
      <c r="T47" s="61">
        <f t="shared" si="19"/>
        <v>38370</v>
      </c>
      <c r="U47" s="60">
        <v>22823</v>
      </c>
      <c r="V47" s="62">
        <f t="shared" si="20"/>
        <v>35739</v>
      </c>
      <c r="W47" s="62"/>
      <c r="Y47">
        <f t="shared" si="6"/>
        <v>35539</v>
      </c>
      <c r="Z47" s="64">
        <f t="shared" si="7"/>
        <v>36.539000000000001</v>
      </c>
      <c r="AB47">
        <v>1</v>
      </c>
      <c r="AC47">
        <f t="shared" si="21"/>
        <v>38525</v>
      </c>
      <c r="AD47">
        <f t="shared" si="8"/>
        <v>38325</v>
      </c>
      <c r="AE47">
        <f t="shared" si="9"/>
        <v>2986</v>
      </c>
      <c r="AF47" s="64">
        <f t="shared" si="10"/>
        <v>39.325000000000003</v>
      </c>
      <c r="AG47">
        <f t="shared" si="11"/>
        <v>2.7860000000000014</v>
      </c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>
        <v>1</v>
      </c>
      <c r="AU47">
        <f t="shared" si="0"/>
        <v>40656</v>
      </c>
      <c r="AW47">
        <v>1520</v>
      </c>
      <c r="AX47">
        <v>1561</v>
      </c>
      <c r="AY47">
        <v>1323</v>
      </c>
      <c r="AZ47">
        <v>893</v>
      </c>
      <c r="BC47">
        <f t="shared" si="1"/>
        <v>334580.65000000002</v>
      </c>
      <c r="BD47">
        <f t="shared" si="12"/>
        <v>334580.65000000002</v>
      </c>
      <c r="BE47">
        <v>1</v>
      </c>
      <c r="BF47">
        <f t="shared" si="13"/>
        <v>334580.65000000002</v>
      </c>
      <c r="BG47">
        <f t="shared" si="14"/>
        <v>334.6</v>
      </c>
      <c r="BH47">
        <f t="shared" si="2"/>
        <v>334.6</v>
      </c>
      <c r="BK47">
        <v>10417</v>
      </c>
      <c r="BL47">
        <f t="shared" si="15"/>
        <v>324163.65000000002</v>
      </c>
      <c r="BM47">
        <f t="shared" si="16"/>
        <v>0.96886550372832381</v>
      </c>
      <c r="BO47">
        <f t="shared" si="17"/>
        <v>10.5</v>
      </c>
      <c r="BP47">
        <f t="shared" si="18"/>
        <v>10.5</v>
      </c>
    </row>
    <row r="48" spans="1:68" x14ac:dyDescent="0.25">
      <c r="C48" s="49" t="s">
        <v>26</v>
      </c>
      <c r="D48" s="49">
        <v>517</v>
      </c>
      <c r="E48" s="49">
        <v>1853</v>
      </c>
      <c r="F48" s="49">
        <v>1296</v>
      </c>
      <c r="G48" s="49">
        <v>1350</v>
      </c>
      <c r="H48" s="49">
        <v>1100</v>
      </c>
      <c r="I48" s="49">
        <v>1520</v>
      </c>
      <c r="J48" s="49">
        <v>1520</v>
      </c>
      <c r="K48" s="49">
        <v>1561</v>
      </c>
      <c r="L48" s="49">
        <v>1323</v>
      </c>
      <c r="M48" s="49">
        <v>1305</v>
      </c>
      <c r="N48" s="49"/>
      <c r="O48" s="53">
        <f t="shared" si="3"/>
        <v>13345</v>
      </c>
      <c r="P48">
        <v>19810</v>
      </c>
      <c r="Q48">
        <f t="shared" si="4"/>
        <v>5644</v>
      </c>
      <c r="R48" s="53">
        <f t="shared" si="5"/>
        <v>38799</v>
      </c>
      <c r="S48" s="53">
        <v>500</v>
      </c>
      <c r="T48" s="61">
        <f t="shared" si="19"/>
        <v>39299</v>
      </c>
      <c r="U48" s="60">
        <v>22823</v>
      </c>
      <c r="V48" s="62">
        <f t="shared" si="20"/>
        <v>36668</v>
      </c>
      <c r="W48" s="62"/>
      <c r="Y48">
        <f t="shared" si="6"/>
        <v>36468</v>
      </c>
      <c r="Z48" s="64">
        <f t="shared" si="7"/>
        <v>37.468000000000004</v>
      </c>
      <c r="AB48">
        <v>1</v>
      </c>
      <c r="AC48">
        <f t="shared" si="21"/>
        <v>39454</v>
      </c>
      <c r="AD48">
        <f t="shared" si="8"/>
        <v>39254</v>
      </c>
      <c r="AE48">
        <f t="shared" si="9"/>
        <v>2986</v>
      </c>
      <c r="AF48" s="64">
        <f t="shared" si="10"/>
        <v>40.253999999999998</v>
      </c>
      <c r="AG48">
        <f t="shared" si="11"/>
        <v>2.7859999999999943</v>
      </c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>
        <v>1</v>
      </c>
      <c r="AU48">
        <f t="shared" si="0"/>
        <v>41585</v>
      </c>
      <c r="AW48">
        <v>1305</v>
      </c>
      <c r="AX48">
        <v>1777</v>
      </c>
      <c r="AY48">
        <v>1308</v>
      </c>
      <c r="AZ48">
        <v>907</v>
      </c>
      <c r="BC48">
        <f t="shared" si="1"/>
        <v>342014.50800000003</v>
      </c>
      <c r="BD48">
        <f t="shared" si="12"/>
        <v>342014.50800000003</v>
      </c>
      <c r="BE48">
        <v>-1</v>
      </c>
      <c r="BF48">
        <f t="shared" si="13"/>
        <v>342014.50800000003</v>
      </c>
      <c r="BG48">
        <f t="shared" si="14"/>
        <v>342.1</v>
      </c>
      <c r="BH48">
        <f t="shared" si="2"/>
        <v>342.1</v>
      </c>
      <c r="BK48">
        <v>13643</v>
      </c>
      <c r="BL48">
        <f t="shared" si="15"/>
        <v>328371.50800000003</v>
      </c>
      <c r="BM48">
        <f t="shared" si="16"/>
        <v>0.96010987931541192</v>
      </c>
      <c r="BO48">
        <f t="shared" si="17"/>
        <v>13.7</v>
      </c>
      <c r="BP48">
        <f t="shared" si="18"/>
        <v>13.7</v>
      </c>
    </row>
    <row r="49" spans="1:68" x14ac:dyDescent="0.25">
      <c r="C49" s="49" t="s">
        <v>27</v>
      </c>
      <c r="D49" s="49">
        <v>829</v>
      </c>
      <c r="E49" s="49">
        <v>1853</v>
      </c>
      <c r="F49" s="49">
        <v>1296</v>
      </c>
      <c r="G49" s="49">
        <v>1350</v>
      </c>
      <c r="H49" s="49">
        <v>1100</v>
      </c>
      <c r="I49" s="49">
        <v>1520</v>
      </c>
      <c r="J49" s="49">
        <v>1520</v>
      </c>
      <c r="K49" s="49">
        <v>1561</v>
      </c>
      <c r="L49" s="49">
        <v>1323</v>
      </c>
      <c r="M49" s="49">
        <v>1305</v>
      </c>
      <c r="N49" s="49">
        <v>1777</v>
      </c>
      <c r="O49" s="53">
        <f t="shared" si="3"/>
        <v>15434</v>
      </c>
      <c r="P49">
        <v>19810</v>
      </c>
      <c r="Q49">
        <f t="shared" si="4"/>
        <v>5644</v>
      </c>
      <c r="R49" s="53">
        <f t="shared" si="5"/>
        <v>40888</v>
      </c>
      <c r="S49" s="53">
        <v>500</v>
      </c>
      <c r="T49" s="61">
        <f t="shared" si="19"/>
        <v>41388</v>
      </c>
      <c r="U49" s="60">
        <v>22823</v>
      </c>
      <c r="V49" s="62">
        <f t="shared" si="20"/>
        <v>38757</v>
      </c>
      <c r="W49" s="62">
        <v>38200</v>
      </c>
      <c r="X49" s="62">
        <f>V49-W49</f>
        <v>557</v>
      </c>
      <c r="Y49">
        <f t="shared" si="6"/>
        <v>38557</v>
      </c>
      <c r="Z49" s="64">
        <f t="shared" si="7"/>
        <v>39.557000000000002</v>
      </c>
      <c r="AA49" s="62"/>
      <c r="AB49" s="62">
        <v>1</v>
      </c>
      <c r="AC49">
        <f t="shared" si="21"/>
        <v>41543</v>
      </c>
      <c r="AD49">
        <f t="shared" si="8"/>
        <v>41343</v>
      </c>
      <c r="AE49">
        <f t="shared" si="9"/>
        <v>2986</v>
      </c>
      <c r="AF49" s="64">
        <f t="shared" si="10"/>
        <v>42.343000000000004</v>
      </c>
      <c r="AG49">
        <f t="shared" si="11"/>
        <v>2.7860000000000014</v>
      </c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>
        <v>1</v>
      </c>
      <c r="AU49">
        <f t="shared" si="0"/>
        <v>43674</v>
      </c>
      <c r="AW49">
        <v>1305</v>
      </c>
      <c r="AX49">
        <v>1777</v>
      </c>
      <c r="AY49">
        <v>829</v>
      </c>
      <c r="BC49">
        <f t="shared" si="1"/>
        <v>396101.68599999999</v>
      </c>
      <c r="BD49">
        <f t="shared" si="12"/>
        <v>396101.68599999999</v>
      </c>
      <c r="BE49">
        <v>-1</v>
      </c>
      <c r="BF49">
        <f t="shared" si="13"/>
        <v>396101.68599999999</v>
      </c>
      <c r="BG49">
        <f t="shared" si="14"/>
        <v>396.20000000000005</v>
      </c>
      <c r="BH49">
        <f t="shared" si="2"/>
        <v>396.20000000000005</v>
      </c>
      <c r="BK49">
        <v>12250</v>
      </c>
      <c r="BL49">
        <f t="shared" si="15"/>
        <v>383851.68599999999</v>
      </c>
      <c r="BM49">
        <f t="shared" si="16"/>
        <v>0.96907359793464753</v>
      </c>
      <c r="BO49">
        <f t="shared" si="17"/>
        <v>12.299999999999999</v>
      </c>
      <c r="BP49">
        <f t="shared" si="18"/>
        <v>12.299999999999999</v>
      </c>
    </row>
    <row r="50" spans="1:68" x14ac:dyDescent="0.25">
      <c r="C50" s="48" t="s">
        <v>28</v>
      </c>
      <c r="D50" s="48">
        <v>517</v>
      </c>
      <c r="E50" s="52">
        <v>763</v>
      </c>
      <c r="F50" s="48">
        <v>1090</v>
      </c>
      <c r="G50" s="48">
        <v>1296</v>
      </c>
      <c r="H50" s="48">
        <v>1354</v>
      </c>
      <c r="I50" s="48">
        <v>1310</v>
      </c>
      <c r="J50" s="48">
        <v>955</v>
      </c>
      <c r="K50" s="48">
        <v>1944</v>
      </c>
      <c r="L50" s="48">
        <v>1561</v>
      </c>
      <c r="M50" s="48">
        <v>1323</v>
      </c>
      <c r="N50" s="48">
        <v>1305</v>
      </c>
      <c r="O50" s="53">
        <f t="shared" si="3"/>
        <v>13418</v>
      </c>
      <c r="P50">
        <v>19810</v>
      </c>
      <c r="Q50">
        <f t="shared" si="4"/>
        <v>5644</v>
      </c>
      <c r="R50" s="53">
        <f t="shared" si="5"/>
        <v>38872</v>
      </c>
      <c r="S50" s="53">
        <v>500</v>
      </c>
      <c r="T50" s="61">
        <f t="shared" si="19"/>
        <v>39372</v>
      </c>
      <c r="U50" s="60">
        <v>22823</v>
      </c>
      <c r="V50" s="62">
        <f t="shared" si="20"/>
        <v>36741</v>
      </c>
      <c r="W50" s="62"/>
      <c r="Y50">
        <f t="shared" si="6"/>
        <v>36541</v>
      </c>
      <c r="Z50" s="64">
        <f t="shared" si="7"/>
        <v>37.540999999999997</v>
      </c>
      <c r="AB50">
        <v>-1</v>
      </c>
      <c r="AC50">
        <f t="shared" si="21"/>
        <v>38501</v>
      </c>
      <c r="AD50">
        <f t="shared" si="8"/>
        <v>38301</v>
      </c>
      <c r="AE50">
        <f t="shared" si="9"/>
        <v>1960</v>
      </c>
      <c r="AF50" s="64">
        <f t="shared" si="10"/>
        <v>39.301000000000002</v>
      </c>
      <c r="AG50">
        <f t="shared" si="11"/>
        <v>1.7600000000000051</v>
      </c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>
        <v>-1</v>
      </c>
      <c r="AU50">
        <f t="shared" si="0"/>
        <v>40632</v>
      </c>
      <c r="AW50">
        <v>1305</v>
      </c>
      <c r="AX50">
        <v>517</v>
      </c>
      <c r="BC50">
        <f t="shared" si="1"/>
        <v>335013.60199999996</v>
      </c>
      <c r="BD50">
        <f t="shared" si="12"/>
        <v>335013.60199999996</v>
      </c>
      <c r="BE50">
        <v>-1</v>
      </c>
      <c r="BF50">
        <f t="shared" si="13"/>
        <v>335013.60199999996</v>
      </c>
      <c r="BG50">
        <f t="shared" si="14"/>
        <v>335.1</v>
      </c>
      <c r="BH50">
        <f t="shared" si="2"/>
        <v>335.1</v>
      </c>
      <c r="BK50">
        <v>10343</v>
      </c>
      <c r="BL50">
        <f t="shared" si="15"/>
        <v>324670.60199999996</v>
      </c>
      <c r="BM50">
        <f t="shared" si="16"/>
        <v>0.96912662668544425</v>
      </c>
      <c r="BO50">
        <f t="shared" si="17"/>
        <v>10.4</v>
      </c>
      <c r="BP50">
        <f t="shared" si="18"/>
        <v>10.4</v>
      </c>
    </row>
    <row r="51" spans="1:68" x14ac:dyDescent="0.25">
      <c r="A51" t="s">
        <v>96</v>
      </c>
      <c r="C51" s="48" t="s">
        <v>29</v>
      </c>
      <c r="D51" s="48">
        <v>893</v>
      </c>
      <c r="E51" s="52">
        <v>763</v>
      </c>
      <c r="F51" s="48">
        <v>1090</v>
      </c>
      <c r="G51" s="48">
        <v>1296</v>
      </c>
      <c r="H51" s="48">
        <v>1354</v>
      </c>
      <c r="I51" s="48">
        <v>1310</v>
      </c>
      <c r="J51" s="48">
        <v>955</v>
      </c>
      <c r="K51" s="48">
        <v>1944</v>
      </c>
      <c r="L51" s="48">
        <v>1561</v>
      </c>
      <c r="M51" s="48">
        <v>1323</v>
      </c>
      <c r="N51" s="48"/>
      <c r="O51" s="53">
        <f t="shared" si="3"/>
        <v>12489</v>
      </c>
      <c r="P51">
        <v>19810</v>
      </c>
      <c r="Q51">
        <f t="shared" si="4"/>
        <v>5644</v>
      </c>
      <c r="R51" s="53">
        <f t="shared" si="5"/>
        <v>37943</v>
      </c>
      <c r="S51" s="53">
        <v>500</v>
      </c>
      <c r="T51" s="61">
        <f t="shared" si="19"/>
        <v>38443</v>
      </c>
      <c r="U51" s="60">
        <v>22823</v>
      </c>
      <c r="V51" s="62">
        <f t="shared" si="20"/>
        <v>35812</v>
      </c>
      <c r="W51" s="62"/>
      <c r="Y51">
        <f t="shared" si="6"/>
        <v>35612</v>
      </c>
      <c r="Z51" s="64">
        <f t="shared" si="7"/>
        <v>36.612000000000002</v>
      </c>
      <c r="AB51">
        <v>-1</v>
      </c>
      <c r="AC51">
        <f t="shared" si="21"/>
        <v>37572</v>
      </c>
      <c r="AD51">
        <f t="shared" si="8"/>
        <v>37372</v>
      </c>
      <c r="AE51">
        <f t="shared" si="9"/>
        <v>1960</v>
      </c>
      <c r="AF51" s="64">
        <f t="shared" si="10"/>
        <v>38.372</v>
      </c>
      <c r="AG51">
        <f t="shared" si="11"/>
        <v>1.759999999999998</v>
      </c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>
        <v>-1</v>
      </c>
      <c r="AU51">
        <f t="shared" si="0"/>
        <v>39703</v>
      </c>
      <c r="AW51">
        <v>893</v>
      </c>
      <c r="BC51">
        <f t="shared" si="1"/>
        <v>326650.74399999995</v>
      </c>
      <c r="BD51">
        <f t="shared" si="12"/>
        <v>326650.74399999995</v>
      </c>
      <c r="BE51">
        <v>-1</v>
      </c>
      <c r="BF51">
        <f t="shared" si="13"/>
        <v>326650.74399999995</v>
      </c>
      <c r="BG51">
        <f t="shared" si="14"/>
        <v>326.70000000000005</v>
      </c>
      <c r="BH51">
        <f t="shared" si="2"/>
        <v>326.70000000000005</v>
      </c>
      <c r="BK51">
        <v>9421</v>
      </c>
      <c r="BL51">
        <f t="shared" si="15"/>
        <v>317229.74399999995</v>
      </c>
      <c r="BM51">
        <f t="shared" si="16"/>
        <v>0.97115879827905738</v>
      </c>
      <c r="BO51">
        <f t="shared" si="17"/>
        <v>9.5</v>
      </c>
      <c r="BP51">
        <f t="shared" si="18"/>
        <v>9.5</v>
      </c>
    </row>
    <row r="52" spans="1:68" x14ac:dyDescent="0.25">
      <c r="C52" s="48" t="s">
        <v>30</v>
      </c>
      <c r="D52" s="48">
        <v>885</v>
      </c>
      <c r="E52" s="52">
        <v>763</v>
      </c>
      <c r="F52" s="48">
        <v>1090</v>
      </c>
      <c r="G52" s="48">
        <v>1296</v>
      </c>
      <c r="H52" s="48">
        <v>1354</v>
      </c>
      <c r="I52" s="48">
        <v>1310</v>
      </c>
      <c r="J52" s="48">
        <v>955</v>
      </c>
      <c r="K52" s="48">
        <v>1944</v>
      </c>
      <c r="L52" s="48">
        <v>1561</v>
      </c>
      <c r="M52" s="48"/>
      <c r="N52" s="48"/>
      <c r="O52" s="53">
        <f t="shared" si="3"/>
        <v>11158</v>
      </c>
      <c r="P52">
        <v>19810</v>
      </c>
      <c r="Q52">
        <f t="shared" si="4"/>
        <v>5644</v>
      </c>
      <c r="R52" s="53">
        <f t="shared" si="5"/>
        <v>36612</v>
      </c>
      <c r="S52" s="53">
        <v>500</v>
      </c>
      <c r="T52" s="61">
        <f t="shared" si="19"/>
        <v>37112</v>
      </c>
      <c r="U52" s="60">
        <v>22823</v>
      </c>
      <c r="V52" s="62">
        <f t="shared" si="20"/>
        <v>34481</v>
      </c>
      <c r="W52" s="62"/>
      <c r="Y52">
        <f t="shared" si="6"/>
        <v>34281</v>
      </c>
      <c r="Z52" s="64">
        <f t="shared" si="7"/>
        <v>35.280999999999999</v>
      </c>
      <c r="AB52">
        <v>-1</v>
      </c>
      <c r="AC52">
        <f t="shared" si="21"/>
        <v>36241</v>
      </c>
      <c r="AD52">
        <f t="shared" si="8"/>
        <v>36041</v>
      </c>
      <c r="AE52">
        <f t="shared" si="9"/>
        <v>1960</v>
      </c>
      <c r="AF52" s="64">
        <f t="shared" si="10"/>
        <v>37.040999999999997</v>
      </c>
      <c r="AG52">
        <f t="shared" si="11"/>
        <v>1.759999999999998</v>
      </c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>
        <v>-1</v>
      </c>
      <c r="AU52">
        <f t="shared" si="0"/>
        <v>38372</v>
      </c>
      <c r="BC52">
        <f t="shared" si="1"/>
        <v>315107.08199999999</v>
      </c>
      <c r="BD52">
        <f t="shared" si="12"/>
        <v>315107.08199999999</v>
      </c>
      <c r="BE52">
        <v>-1</v>
      </c>
      <c r="BF52">
        <f t="shared" si="13"/>
        <v>315107.08199999999</v>
      </c>
      <c r="BG52">
        <f t="shared" si="14"/>
        <v>315.20000000000005</v>
      </c>
      <c r="BH52">
        <f t="shared" si="2"/>
        <v>315.20000000000005</v>
      </c>
      <c r="BK52">
        <v>8067</v>
      </c>
      <c r="BL52">
        <f t="shared" si="15"/>
        <v>307040.08199999999</v>
      </c>
      <c r="BM52">
        <f t="shared" si="16"/>
        <v>0.9743991790067098</v>
      </c>
      <c r="BO52">
        <f t="shared" si="17"/>
        <v>8.1</v>
      </c>
      <c r="BP52">
        <f t="shared" si="18"/>
        <v>8.1</v>
      </c>
    </row>
    <row r="53" spans="1:68" x14ac:dyDescent="0.25">
      <c r="C53" s="48" t="s">
        <v>31</v>
      </c>
      <c r="D53" s="48">
        <v>784</v>
      </c>
      <c r="E53" s="52">
        <v>763</v>
      </c>
      <c r="F53" s="48">
        <v>1090</v>
      </c>
      <c r="G53" s="48">
        <v>1296</v>
      </c>
      <c r="H53" s="48">
        <v>1354</v>
      </c>
      <c r="I53" s="48">
        <v>1310</v>
      </c>
      <c r="J53" s="48">
        <v>955</v>
      </c>
      <c r="K53" s="48">
        <v>1944</v>
      </c>
      <c r="L53" s="48"/>
      <c r="M53" s="48"/>
      <c r="N53" s="48"/>
      <c r="O53" s="53">
        <f t="shared" si="3"/>
        <v>9496</v>
      </c>
      <c r="P53">
        <v>19810</v>
      </c>
      <c r="Q53">
        <f t="shared" si="4"/>
        <v>5644</v>
      </c>
      <c r="R53" s="53">
        <f t="shared" si="5"/>
        <v>34950</v>
      </c>
      <c r="S53" s="53">
        <v>500</v>
      </c>
      <c r="T53" s="61">
        <f t="shared" si="19"/>
        <v>35450</v>
      </c>
      <c r="U53" s="60">
        <v>22823</v>
      </c>
      <c r="V53" s="62">
        <f t="shared" si="20"/>
        <v>32819</v>
      </c>
      <c r="W53" s="62"/>
      <c r="Y53">
        <f t="shared" si="6"/>
        <v>32619</v>
      </c>
      <c r="Z53" s="64">
        <f t="shared" si="7"/>
        <v>33.619</v>
      </c>
      <c r="AB53">
        <v>-1</v>
      </c>
      <c r="AC53">
        <f t="shared" si="21"/>
        <v>34579</v>
      </c>
      <c r="AD53">
        <f t="shared" si="8"/>
        <v>34379</v>
      </c>
      <c r="AE53">
        <f t="shared" si="9"/>
        <v>1960</v>
      </c>
      <c r="AF53" s="64">
        <f t="shared" si="10"/>
        <v>35.378999999999998</v>
      </c>
      <c r="AG53">
        <f t="shared" si="11"/>
        <v>1.759999999999998</v>
      </c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>
        <v>-1</v>
      </c>
      <c r="AU53">
        <f t="shared" si="0"/>
        <v>36710</v>
      </c>
      <c r="BC53">
        <f t="shared" si="1"/>
        <v>301807.75800000003</v>
      </c>
      <c r="BD53">
        <f t="shared" si="12"/>
        <v>301807.75800000003</v>
      </c>
      <c r="BE53">
        <v>-1</v>
      </c>
      <c r="BF53">
        <f t="shared" si="13"/>
        <v>301807.75800000003</v>
      </c>
      <c r="BG53">
        <f t="shared" si="14"/>
        <v>301.90000000000003</v>
      </c>
      <c r="BH53">
        <f t="shared" si="2"/>
        <v>301.90000000000003</v>
      </c>
      <c r="BK53">
        <v>6605</v>
      </c>
      <c r="BL53">
        <f t="shared" si="15"/>
        <v>295202.75800000003</v>
      </c>
      <c r="BM53">
        <f t="shared" si="16"/>
        <v>0.97811520802589835</v>
      </c>
      <c r="BO53">
        <f t="shared" si="17"/>
        <v>6.6999999999999993</v>
      </c>
      <c r="BP53">
        <f t="shared" si="18"/>
        <v>6.6999999999999993</v>
      </c>
    </row>
    <row r="54" spans="1:68" x14ac:dyDescent="0.25">
      <c r="R54" s="53">
        <f>SUM(R18:R53)</f>
        <v>1203997</v>
      </c>
      <c r="S54" s="53">
        <f>SUM(S18:S53)</f>
        <v>0</v>
      </c>
      <c r="T54" s="53">
        <f>SUM(T18:T53)</f>
        <v>1203997</v>
      </c>
      <c r="U54" s="53"/>
      <c r="V54" s="53"/>
      <c r="W54" s="53"/>
      <c r="X54" s="53"/>
      <c r="Y54" s="53"/>
      <c r="Z54" s="53">
        <f>SUM(Z18:Z53)</f>
        <v>1138.0809999999997</v>
      </c>
      <c r="AA54" s="53"/>
      <c r="AB54" s="53"/>
      <c r="AC54" s="53"/>
      <c r="AD54" s="53"/>
      <c r="AE54" s="53"/>
      <c r="AF54" s="53">
        <f>SUM(AF18:AF53)</f>
        <v>1221.9609999999998</v>
      </c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U54">
        <f>SUM(AU17:AU53)</f>
        <v>1290150</v>
      </c>
    </row>
    <row r="56" spans="1:68" x14ac:dyDescent="0.25">
      <c r="O56" t="s">
        <v>102</v>
      </c>
      <c r="R56">
        <f>(R54+AU54)*2/1000</f>
        <v>4988.2939999999999</v>
      </c>
      <c r="AB56" t="s">
        <v>139</v>
      </c>
      <c r="AE56">
        <f>(Z54+AF54)*2</f>
        <v>4720.0839999999989</v>
      </c>
      <c r="AT56" t="s">
        <v>101</v>
      </c>
    </row>
    <row r="61" spans="1:68" x14ac:dyDescent="0.25">
      <c r="I61">
        <v>34113</v>
      </c>
      <c r="J61" s="62">
        <v>11</v>
      </c>
      <c r="K61" s="62">
        <v>27</v>
      </c>
      <c r="L61">
        <v>11</v>
      </c>
      <c r="M61">
        <v>413</v>
      </c>
    </row>
    <row r="62" spans="1:68" x14ac:dyDescent="0.25">
      <c r="I62">
        <v>32802</v>
      </c>
      <c r="J62" s="62">
        <v>12</v>
      </c>
      <c r="K62" s="62"/>
      <c r="L62">
        <v>12</v>
      </c>
    </row>
    <row r="63" spans="1:68" x14ac:dyDescent="0.25">
      <c r="I63">
        <v>31356</v>
      </c>
      <c r="J63" s="62">
        <v>13</v>
      </c>
      <c r="K63" s="62"/>
      <c r="L63">
        <v>13</v>
      </c>
    </row>
    <row r="64" spans="1:68" x14ac:dyDescent="0.25">
      <c r="I64">
        <v>30210</v>
      </c>
      <c r="J64" s="62">
        <v>14</v>
      </c>
      <c r="K64" s="62"/>
      <c r="L64">
        <v>14</v>
      </c>
      <c r="M64">
        <v>402</v>
      </c>
    </row>
    <row r="65" spans="9:13" x14ac:dyDescent="0.25">
      <c r="I65">
        <v>28902</v>
      </c>
      <c r="J65" s="62">
        <v>15</v>
      </c>
      <c r="K65" s="62"/>
      <c r="L65">
        <v>15</v>
      </c>
      <c r="M65">
        <v>217</v>
      </c>
    </row>
    <row r="66" spans="9:13" x14ac:dyDescent="0.25">
      <c r="I66">
        <v>27529</v>
      </c>
      <c r="J66" s="62">
        <v>16</v>
      </c>
      <c r="K66" s="62"/>
      <c r="L66">
        <v>16</v>
      </c>
    </row>
    <row r="67" spans="9:13" x14ac:dyDescent="0.25">
      <c r="I67">
        <v>26310</v>
      </c>
      <c r="J67" s="62">
        <v>17</v>
      </c>
      <c r="K67" s="62"/>
      <c r="L67">
        <v>17</v>
      </c>
    </row>
    <row r="68" spans="9:13" x14ac:dyDescent="0.25">
      <c r="I68">
        <v>24999</v>
      </c>
      <c r="J68" s="62">
        <v>18</v>
      </c>
      <c r="K68" s="62">
        <v>199</v>
      </c>
      <c r="L68">
        <v>18</v>
      </c>
      <c r="M68">
        <v>163</v>
      </c>
    </row>
    <row r="69" spans="9:13" x14ac:dyDescent="0.25">
      <c r="I69">
        <v>25734</v>
      </c>
      <c r="J69" s="62">
        <v>19</v>
      </c>
      <c r="K69" s="62"/>
    </row>
    <row r="70" spans="9:13" x14ac:dyDescent="0.25">
      <c r="I70">
        <v>27180</v>
      </c>
      <c r="J70" s="62">
        <v>20</v>
      </c>
      <c r="K70" s="62"/>
    </row>
    <row r="71" spans="9:13" x14ac:dyDescent="0.25">
      <c r="I71">
        <v>29528</v>
      </c>
      <c r="J71" s="62">
        <v>21</v>
      </c>
      <c r="K71" s="62"/>
    </row>
    <row r="72" spans="9:13" x14ac:dyDescent="0.25">
      <c r="I72">
        <v>29675</v>
      </c>
      <c r="J72" s="62">
        <v>22</v>
      </c>
      <c r="K72" s="62"/>
    </row>
    <row r="73" spans="9:13" x14ac:dyDescent="0.25">
      <c r="I73">
        <v>30868</v>
      </c>
      <c r="J73" s="62">
        <v>23</v>
      </c>
      <c r="K73" s="62"/>
    </row>
    <row r="74" spans="9:13" x14ac:dyDescent="0.25">
      <c r="I74">
        <v>32746</v>
      </c>
      <c r="J74" s="62">
        <v>24</v>
      </c>
      <c r="K74" s="62"/>
    </row>
    <row r="75" spans="9:13" x14ac:dyDescent="0.25">
      <c r="I75">
        <v>34408</v>
      </c>
      <c r="J75" s="62">
        <v>25</v>
      </c>
      <c r="K75" s="62"/>
    </row>
    <row r="76" spans="9:13" x14ac:dyDescent="0.25">
      <c r="I76">
        <v>35739</v>
      </c>
      <c r="J76" s="62">
        <v>26</v>
      </c>
      <c r="K76" s="62"/>
    </row>
    <row r="77" spans="9:13" x14ac:dyDescent="0.25">
      <c r="I77">
        <v>36668</v>
      </c>
      <c r="J77" s="62">
        <v>27</v>
      </c>
      <c r="K77" s="62"/>
    </row>
    <row r="78" spans="9:13" x14ac:dyDescent="0.25">
      <c r="I78">
        <v>38757</v>
      </c>
      <c r="J78" s="62">
        <v>28</v>
      </c>
      <c r="K78" s="62">
        <v>557</v>
      </c>
    </row>
  </sheetData>
  <mergeCells count="3">
    <mergeCell ref="AT15:AU15"/>
    <mergeCell ref="S15:S17"/>
    <mergeCell ref="AJ14:AJ17"/>
  </mergeCells>
  <conditionalFormatting sqref="O18:O5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{55C2E822-BD9F-490D-947E-0F5927D3D437}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C2E822-BD9F-490D-947E-0F5927D3D43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O18:O53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52"/>
  <sheetViews>
    <sheetView topLeftCell="W12" workbookViewId="0">
      <selection activeCell="V45" sqref="V45:V48"/>
    </sheetView>
  </sheetViews>
  <sheetFormatPr defaultRowHeight="15" x14ac:dyDescent="0.25"/>
  <cols>
    <col min="13" max="13" width="9.5703125" bestFit="1" customWidth="1"/>
    <col min="14" max="17" width="9.5703125" customWidth="1"/>
  </cols>
  <sheetData>
    <row r="3" spans="3:22" x14ac:dyDescent="0.25">
      <c r="J3" t="s">
        <v>106</v>
      </c>
    </row>
    <row r="5" spans="3:22" x14ac:dyDescent="0.25">
      <c r="L5" t="s">
        <v>107</v>
      </c>
      <c r="M5" s="56">
        <v>41374</v>
      </c>
      <c r="N5" s="56"/>
      <c r="O5" s="56"/>
      <c r="P5" s="56"/>
      <c r="Q5" s="56"/>
    </row>
    <row r="8" spans="3:22" x14ac:dyDescent="0.25">
      <c r="D8" t="s">
        <v>103</v>
      </c>
      <c r="E8" s="58"/>
      <c r="F8" s="58"/>
      <c r="G8" s="76" t="s">
        <v>104</v>
      </c>
      <c r="H8" s="76"/>
      <c r="I8" s="58"/>
      <c r="J8" t="s">
        <v>105</v>
      </c>
      <c r="M8" t="s">
        <v>121</v>
      </c>
      <c r="N8" t="s">
        <v>141</v>
      </c>
    </row>
    <row r="11" spans="3:22" x14ac:dyDescent="0.25">
      <c r="D11" t="s">
        <v>109</v>
      </c>
      <c r="E11" t="s">
        <v>110</v>
      </c>
      <c r="G11" t="s">
        <v>109</v>
      </c>
      <c r="H11" t="s">
        <v>110</v>
      </c>
      <c r="J11" t="s">
        <v>109</v>
      </c>
      <c r="K11" t="s">
        <v>110</v>
      </c>
      <c r="M11" t="s">
        <v>109</v>
      </c>
      <c r="R11" t="s">
        <v>110</v>
      </c>
      <c r="S11" t="s">
        <v>122</v>
      </c>
      <c r="T11" t="s">
        <v>122</v>
      </c>
    </row>
    <row r="12" spans="3:22" x14ac:dyDescent="0.25">
      <c r="S12" t="s">
        <v>123</v>
      </c>
      <c r="T12" t="s">
        <v>124</v>
      </c>
    </row>
    <row r="13" spans="3:22" x14ac:dyDescent="0.25">
      <c r="C13">
        <v>1</v>
      </c>
      <c r="D13" s="59">
        <v>27.864999999999998</v>
      </c>
      <c r="E13">
        <v>29.625</v>
      </c>
      <c r="G13" s="57">
        <v>20.5</v>
      </c>
      <c r="H13">
        <v>23</v>
      </c>
      <c r="J13">
        <v>32.200000000000003</v>
      </c>
      <c r="K13">
        <v>34.200000000000003</v>
      </c>
      <c r="M13" s="53">
        <f>K13-L13</f>
        <v>34.200000000000003</v>
      </c>
      <c r="N13" s="53"/>
      <c r="O13" s="53">
        <v>33035</v>
      </c>
      <c r="P13" s="53">
        <f>O13/1000</f>
        <v>33.034999999999997</v>
      </c>
      <c r="Q13" s="53">
        <v>27.864999999999998</v>
      </c>
      <c r="S13" s="59">
        <f t="shared" ref="S13:S48" si="0">M13-D13</f>
        <v>6.3350000000000044</v>
      </c>
      <c r="T13" s="59">
        <f t="shared" ref="T13:T48" si="1">P13-D13</f>
        <v>5.1699999999999982</v>
      </c>
      <c r="V13">
        <v>26.434000000000001</v>
      </c>
    </row>
    <row r="14" spans="3:22" x14ac:dyDescent="0.25">
      <c r="C14">
        <v>2</v>
      </c>
      <c r="D14" s="59">
        <v>27.13</v>
      </c>
      <c r="E14">
        <v>29.916</v>
      </c>
      <c r="G14" s="57">
        <v>19.5</v>
      </c>
      <c r="H14">
        <v>22</v>
      </c>
      <c r="J14">
        <v>30.900000000000002</v>
      </c>
      <c r="K14">
        <v>32.799999999999997</v>
      </c>
      <c r="M14" s="53">
        <f t="shared" ref="M14:M48" si="2">K14-L14</f>
        <v>32.799999999999997</v>
      </c>
      <c r="N14" s="53"/>
      <c r="O14" s="53">
        <v>31937</v>
      </c>
      <c r="P14" s="53">
        <f t="shared" ref="P14:P49" si="3">O14/1000</f>
        <v>31.937000000000001</v>
      </c>
      <c r="Q14" s="53">
        <v>27.13</v>
      </c>
      <c r="S14" s="59">
        <f t="shared" si="0"/>
        <v>5.6699999999999982</v>
      </c>
      <c r="T14" s="59">
        <f t="shared" si="1"/>
        <v>4.8070000000000022</v>
      </c>
      <c r="V14">
        <v>25.699000000000002</v>
      </c>
    </row>
    <row r="15" spans="3:22" x14ac:dyDescent="0.25">
      <c r="C15">
        <v>3</v>
      </c>
      <c r="D15" s="59">
        <v>29.692</v>
      </c>
      <c r="E15">
        <v>32.478000000000002</v>
      </c>
      <c r="G15" s="57">
        <v>21</v>
      </c>
      <c r="H15">
        <v>23.5</v>
      </c>
      <c r="J15">
        <v>31.700000000000003</v>
      </c>
      <c r="K15">
        <v>33.700000000000003</v>
      </c>
      <c r="M15" s="53">
        <f t="shared" si="2"/>
        <v>33.700000000000003</v>
      </c>
      <c r="N15" s="53"/>
      <c r="O15" s="53">
        <v>30705</v>
      </c>
      <c r="P15" s="53">
        <f t="shared" si="3"/>
        <v>30.704999999999998</v>
      </c>
      <c r="Q15" s="53">
        <v>29.692</v>
      </c>
      <c r="S15" s="59">
        <f t="shared" si="0"/>
        <v>4.0080000000000027</v>
      </c>
      <c r="T15" s="59">
        <f t="shared" si="1"/>
        <v>1.0129999999999981</v>
      </c>
      <c r="V15">
        <v>26.760999999999999</v>
      </c>
    </row>
    <row r="16" spans="3:22" x14ac:dyDescent="0.25">
      <c r="C16">
        <v>4</v>
      </c>
      <c r="D16" s="59">
        <v>30.911000000000001</v>
      </c>
      <c r="E16">
        <v>33.697000000000003</v>
      </c>
      <c r="G16" s="57">
        <v>22</v>
      </c>
      <c r="H16">
        <v>24.5</v>
      </c>
      <c r="J16">
        <v>32.900000000000006</v>
      </c>
      <c r="K16">
        <v>34.799999999999997</v>
      </c>
      <c r="M16" s="53">
        <f t="shared" si="2"/>
        <v>34.799999999999997</v>
      </c>
      <c r="N16" s="53"/>
      <c r="O16" s="53">
        <v>29311</v>
      </c>
      <c r="P16" s="53">
        <f t="shared" si="3"/>
        <v>29.311</v>
      </c>
      <c r="Q16" s="53">
        <v>30.911000000000001</v>
      </c>
      <c r="S16" s="59">
        <f t="shared" si="0"/>
        <v>3.8889999999999958</v>
      </c>
      <c r="T16" s="59">
        <f t="shared" si="1"/>
        <v>-1.6000000000000014</v>
      </c>
      <c r="V16">
        <v>27.98</v>
      </c>
    </row>
    <row r="17" spans="3:22" x14ac:dyDescent="0.25">
      <c r="C17">
        <v>5</v>
      </c>
      <c r="D17" s="59">
        <v>32.283999999999999</v>
      </c>
      <c r="E17">
        <v>35.07</v>
      </c>
      <c r="G17" s="57">
        <v>23.5</v>
      </c>
      <c r="H17">
        <v>26</v>
      </c>
      <c r="J17">
        <v>34.299999999999997</v>
      </c>
      <c r="K17">
        <v>36.300000000000004</v>
      </c>
      <c r="M17" s="53">
        <f t="shared" si="2"/>
        <v>36.300000000000004</v>
      </c>
      <c r="N17" s="53"/>
      <c r="O17" s="53">
        <v>27865</v>
      </c>
      <c r="P17" s="53">
        <f t="shared" si="3"/>
        <v>27.864999999999998</v>
      </c>
      <c r="Q17" s="53">
        <v>32.283999999999999</v>
      </c>
      <c r="S17" s="59">
        <f t="shared" si="0"/>
        <v>4.0160000000000053</v>
      </c>
      <c r="T17" s="59">
        <f t="shared" si="1"/>
        <v>-4.4190000000000005</v>
      </c>
      <c r="V17">
        <v>29.353000000000002</v>
      </c>
    </row>
    <row r="18" spans="3:22" x14ac:dyDescent="0.25">
      <c r="C18">
        <v>6</v>
      </c>
      <c r="D18" s="59">
        <v>33.621000000000002</v>
      </c>
      <c r="E18">
        <v>36.406999999999996</v>
      </c>
      <c r="G18" s="57">
        <v>25</v>
      </c>
      <c r="H18">
        <v>27</v>
      </c>
      <c r="J18">
        <v>35.6</v>
      </c>
      <c r="K18">
        <v>37.6</v>
      </c>
      <c r="M18" s="53">
        <f t="shared" si="2"/>
        <v>37.6</v>
      </c>
      <c r="N18" s="53"/>
      <c r="O18" s="53">
        <v>27130</v>
      </c>
      <c r="P18" s="53">
        <f t="shared" si="3"/>
        <v>27.13</v>
      </c>
      <c r="Q18" s="53">
        <v>33.621000000000002</v>
      </c>
      <c r="S18" s="59">
        <f t="shared" si="0"/>
        <v>3.9789999999999992</v>
      </c>
      <c r="T18" s="59">
        <f t="shared" si="1"/>
        <v>-6.4910000000000032</v>
      </c>
      <c r="V18">
        <v>30.69</v>
      </c>
    </row>
    <row r="19" spans="3:22" x14ac:dyDescent="0.25">
      <c r="C19">
        <v>7</v>
      </c>
      <c r="D19" s="59">
        <v>34.767000000000003</v>
      </c>
      <c r="E19">
        <v>37.552999999999997</v>
      </c>
      <c r="G19" s="57">
        <v>26</v>
      </c>
      <c r="H19">
        <v>28.5</v>
      </c>
      <c r="J19">
        <v>36.800000000000004</v>
      </c>
      <c r="K19">
        <v>38.800000000000004</v>
      </c>
      <c r="M19" s="53">
        <f t="shared" si="2"/>
        <v>38.800000000000004</v>
      </c>
      <c r="N19" s="53"/>
      <c r="O19" s="53">
        <v>29692</v>
      </c>
      <c r="P19" s="53">
        <f t="shared" si="3"/>
        <v>29.692</v>
      </c>
      <c r="Q19" s="53">
        <v>34.767000000000003</v>
      </c>
      <c r="S19" s="59">
        <f t="shared" si="0"/>
        <v>4.0330000000000013</v>
      </c>
      <c r="T19" s="59">
        <f t="shared" si="1"/>
        <v>-5.0750000000000028</v>
      </c>
      <c r="V19">
        <v>31.835999999999999</v>
      </c>
    </row>
    <row r="20" spans="3:22" x14ac:dyDescent="0.25">
      <c r="C20">
        <v>8</v>
      </c>
      <c r="D20" s="59">
        <v>36.213000000000001</v>
      </c>
      <c r="E20">
        <v>38.999000000000002</v>
      </c>
      <c r="G20" s="57">
        <v>27.5</v>
      </c>
      <c r="H20">
        <v>30</v>
      </c>
      <c r="J20">
        <v>38.200000000000003</v>
      </c>
      <c r="K20">
        <v>40.200000000000003</v>
      </c>
      <c r="M20" s="53">
        <f t="shared" si="2"/>
        <v>40.200000000000003</v>
      </c>
      <c r="N20" s="53"/>
      <c r="O20" s="53">
        <v>30911</v>
      </c>
      <c r="P20" s="53">
        <f t="shared" si="3"/>
        <v>30.911000000000001</v>
      </c>
      <c r="Q20" s="53">
        <v>36.213000000000001</v>
      </c>
      <c r="S20" s="59">
        <f t="shared" si="0"/>
        <v>3.9870000000000019</v>
      </c>
      <c r="T20" s="59">
        <f t="shared" si="1"/>
        <v>-5.3019999999999996</v>
      </c>
      <c r="V20">
        <v>33.281999999999996</v>
      </c>
    </row>
    <row r="21" spans="3:22" x14ac:dyDescent="0.25">
      <c r="C21">
        <v>9</v>
      </c>
      <c r="D21" s="59">
        <v>37.524000000000001</v>
      </c>
      <c r="E21">
        <v>40.31</v>
      </c>
      <c r="G21" s="57">
        <v>28.5</v>
      </c>
      <c r="H21">
        <v>31</v>
      </c>
      <c r="J21">
        <v>39.6</v>
      </c>
      <c r="K21">
        <v>41.6</v>
      </c>
      <c r="M21" s="53">
        <f t="shared" si="2"/>
        <v>41.6</v>
      </c>
      <c r="N21" s="53"/>
      <c r="O21" s="53">
        <v>32284</v>
      </c>
      <c r="P21" s="53">
        <f t="shared" si="3"/>
        <v>32.283999999999999</v>
      </c>
      <c r="Q21" s="53">
        <v>37.524000000000001</v>
      </c>
      <c r="S21" s="59">
        <f t="shared" si="0"/>
        <v>4.0760000000000005</v>
      </c>
      <c r="T21" s="59">
        <f t="shared" si="1"/>
        <v>-5.240000000000002</v>
      </c>
      <c r="V21">
        <v>34.593000000000004</v>
      </c>
    </row>
    <row r="22" spans="3:22" x14ac:dyDescent="0.25">
      <c r="C22">
        <v>10</v>
      </c>
      <c r="D22" s="59">
        <v>38.743000000000002</v>
      </c>
      <c r="E22">
        <v>41.529000000000003</v>
      </c>
      <c r="G22" s="57">
        <v>30</v>
      </c>
      <c r="H22">
        <v>32.5</v>
      </c>
      <c r="J22">
        <v>40.700000000000003</v>
      </c>
      <c r="K22">
        <v>42.7</v>
      </c>
      <c r="M22" s="53">
        <f t="shared" si="2"/>
        <v>42.7</v>
      </c>
      <c r="N22" s="53"/>
      <c r="O22" s="53">
        <v>33621</v>
      </c>
      <c r="P22" s="53">
        <f t="shared" si="3"/>
        <v>33.621000000000002</v>
      </c>
      <c r="Q22" s="53">
        <v>38.743000000000002</v>
      </c>
      <c r="S22" s="59">
        <f t="shared" si="0"/>
        <v>3.9570000000000007</v>
      </c>
      <c r="T22" s="59">
        <f t="shared" si="1"/>
        <v>-5.1219999999999999</v>
      </c>
      <c r="V22">
        <v>35.811999999999998</v>
      </c>
    </row>
    <row r="23" spans="3:22" x14ac:dyDescent="0.25">
      <c r="C23">
        <v>11</v>
      </c>
      <c r="D23" s="59">
        <v>37.744</v>
      </c>
      <c r="E23">
        <v>39.503999999999998</v>
      </c>
      <c r="G23" s="57">
        <v>28.5</v>
      </c>
      <c r="H23">
        <v>31.5</v>
      </c>
      <c r="J23">
        <v>40.700000000000003</v>
      </c>
      <c r="K23">
        <v>42.7</v>
      </c>
      <c r="M23" s="53">
        <f t="shared" si="2"/>
        <v>42.7</v>
      </c>
      <c r="N23" s="53"/>
      <c r="O23" s="53">
        <v>34767</v>
      </c>
      <c r="P23" s="53">
        <f t="shared" si="3"/>
        <v>34.767000000000003</v>
      </c>
      <c r="Q23" s="53">
        <v>37.744</v>
      </c>
      <c r="S23" s="59">
        <f t="shared" si="0"/>
        <v>4.9560000000000031</v>
      </c>
      <c r="T23" s="59">
        <f t="shared" si="1"/>
        <v>-2.9769999999999968</v>
      </c>
      <c r="V23">
        <v>34.813000000000002</v>
      </c>
    </row>
    <row r="24" spans="3:22" x14ac:dyDescent="0.25">
      <c r="C24">
        <v>12</v>
      </c>
      <c r="D24" s="59">
        <v>36.433</v>
      </c>
      <c r="E24">
        <v>38.192999999999998</v>
      </c>
      <c r="G24" s="57">
        <v>27.5</v>
      </c>
      <c r="H24">
        <v>30</v>
      </c>
      <c r="J24">
        <v>39.300000000000004</v>
      </c>
      <c r="K24">
        <v>41.300000000000004</v>
      </c>
      <c r="M24" s="53">
        <f t="shared" si="2"/>
        <v>41.300000000000004</v>
      </c>
      <c r="N24" s="53"/>
      <c r="O24" s="53">
        <v>36213</v>
      </c>
      <c r="P24" s="53">
        <f t="shared" si="3"/>
        <v>36.213000000000001</v>
      </c>
      <c r="Q24" s="53">
        <v>36.433</v>
      </c>
      <c r="S24" s="59">
        <f t="shared" si="0"/>
        <v>4.8670000000000044</v>
      </c>
      <c r="T24" s="59">
        <f t="shared" si="1"/>
        <v>-0.21999999999999886</v>
      </c>
      <c r="V24">
        <v>33.502000000000002</v>
      </c>
    </row>
    <row r="25" spans="3:22" x14ac:dyDescent="0.25">
      <c r="C25">
        <v>13</v>
      </c>
      <c r="D25" s="59">
        <v>34.987000000000002</v>
      </c>
      <c r="E25">
        <v>36.747</v>
      </c>
      <c r="G25" s="57">
        <v>26</v>
      </c>
      <c r="H25">
        <v>28.5</v>
      </c>
      <c r="J25">
        <v>37.9</v>
      </c>
      <c r="K25">
        <v>39.9</v>
      </c>
      <c r="M25" s="53">
        <f t="shared" si="2"/>
        <v>39.9</v>
      </c>
      <c r="N25" s="53"/>
      <c r="O25" s="53">
        <v>37524</v>
      </c>
      <c r="P25" s="53">
        <f t="shared" si="3"/>
        <v>37.524000000000001</v>
      </c>
      <c r="Q25" s="53">
        <v>34.987000000000002</v>
      </c>
      <c r="S25" s="59">
        <f t="shared" si="0"/>
        <v>4.9129999999999967</v>
      </c>
      <c r="T25" s="59">
        <f t="shared" si="1"/>
        <v>2.536999999999999</v>
      </c>
      <c r="V25">
        <v>32.055999999999997</v>
      </c>
    </row>
    <row r="26" spans="3:22" x14ac:dyDescent="0.25">
      <c r="C26">
        <v>14</v>
      </c>
      <c r="D26" s="59">
        <v>33.841000000000001</v>
      </c>
      <c r="E26">
        <v>35.600999999999999</v>
      </c>
      <c r="G26" s="57">
        <v>25</v>
      </c>
      <c r="H26">
        <v>27.5</v>
      </c>
      <c r="J26">
        <v>36.700000000000003</v>
      </c>
      <c r="K26">
        <v>38.700000000000003</v>
      </c>
      <c r="M26" s="53">
        <f t="shared" si="2"/>
        <v>38.700000000000003</v>
      </c>
      <c r="N26" s="53"/>
      <c r="O26" s="53">
        <v>38743</v>
      </c>
      <c r="P26" s="53">
        <f t="shared" si="3"/>
        <v>38.743000000000002</v>
      </c>
      <c r="Q26" s="53">
        <v>33.841000000000001</v>
      </c>
      <c r="S26" s="59">
        <f t="shared" si="0"/>
        <v>4.8590000000000018</v>
      </c>
      <c r="T26" s="59">
        <f t="shared" si="1"/>
        <v>4.902000000000001</v>
      </c>
      <c r="V26">
        <v>30.91</v>
      </c>
    </row>
    <row r="27" spans="3:22" x14ac:dyDescent="0.25">
      <c r="C27">
        <v>15</v>
      </c>
      <c r="D27" s="59">
        <v>31.033000000000001</v>
      </c>
      <c r="E27">
        <v>32.792999999999999</v>
      </c>
      <c r="G27" s="57">
        <v>23.5</v>
      </c>
      <c r="H27">
        <v>26</v>
      </c>
      <c r="J27">
        <v>35.4</v>
      </c>
      <c r="K27">
        <v>37.4</v>
      </c>
      <c r="M27" s="53">
        <f t="shared" si="2"/>
        <v>37.4</v>
      </c>
      <c r="N27" s="53"/>
      <c r="O27" s="53">
        <v>37744</v>
      </c>
      <c r="P27" s="53">
        <f t="shared" si="3"/>
        <v>37.744</v>
      </c>
      <c r="Q27" s="53">
        <v>31.033000000000001</v>
      </c>
      <c r="S27" s="59">
        <f t="shared" si="0"/>
        <v>6.3669999999999973</v>
      </c>
      <c r="T27" s="59">
        <f t="shared" si="1"/>
        <v>6.7109999999999985</v>
      </c>
      <c r="V27">
        <v>29.602</v>
      </c>
    </row>
    <row r="28" spans="3:22" x14ac:dyDescent="0.25">
      <c r="C28">
        <v>16</v>
      </c>
      <c r="D28" s="59">
        <v>29.66</v>
      </c>
      <c r="E28">
        <v>31.42</v>
      </c>
      <c r="G28" s="57">
        <v>22</v>
      </c>
      <c r="H28">
        <v>24.5</v>
      </c>
      <c r="J28">
        <v>34</v>
      </c>
      <c r="K28">
        <v>35.9</v>
      </c>
      <c r="M28" s="53">
        <f t="shared" si="2"/>
        <v>35.9</v>
      </c>
      <c r="N28" s="53"/>
      <c r="O28" s="53">
        <v>36433</v>
      </c>
      <c r="P28" s="53">
        <f t="shared" si="3"/>
        <v>36.433</v>
      </c>
      <c r="Q28" s="53">
        <v>29.66</v>
      </c>
      <c r="S28" s="59">
        <f t="shared" si="0"/>
        <v>6.2399999999999984</v>
      </c>
      <c r="T28" s="59">
        <f t="shared" si="1"/>
        <v>6.7729999999999997</v>
      </c>
      <c r="V28">
        <v>28.228999999999999</v>
      </c>
    </row>
    <row r="29" spans="3:22" x14ac:dyDescent="0.25">
      <c r="C29">
        <v>17</v>
      </c>
      <c r="D29" s="59">
        <v>28.440999999999999</v>
      </c>
      <c r="E29">
        <v>30.201000000000001</v>
      </c>
      <c r="G29" s="57">
        <v>21</v>
      </c>
      <c r="H29">
        <v>23.5</v>
      </c>
      <c r="J29">
        <v>32.799999999999997</v>
      </c>
      <c r="K29">
        <v>34.799999999999997</v>
      </c>
      <c r="M29" s="53">
        <f t="shared" si="2"/>
        <v>34.799999999999997</v>
      </c>
      <c r="N29" s="53"/>
      <c r="O29" s="53">
        <v>34987</v>
      </c>
      <c r="P29" s="53">
        <f t="shared" si="3"/>
        <v>34.987000000000002</v>
      </c>
      <c r="Q29" s="53">
        <v>28.440999999999999</v>
      </c>
      <c r="S29" s="59">
        <f t="shared" si="0"/>
        <v>6.3589999999999982</v>
      </c>
      <c r="T29" s="59">
        <f t="shared" si="1"/>
        <v>6.5460000000000029</v>
      </c>
      <c r="V29">
        <v>27.01</v>
      </c>
    </row>
    <row r="30" spans="3:22" x14ac:dyDescent="0.25">
      <c r="C30">
        <v>18</v>
      </c>
      <c r="D30" s="59">
        <v>27.13</v>
      </c>
      <c r="E30">
        <v>29.916</v>
      </c>
      <c r="G30" s="57">
        <v>19.5</v>
      </c>
      <c r="H30">
        <v>22</v>
      </c>
      <c r="J30">
        <v>31.400000000000002</v>
      </c>
      <c r="K30">
        <v>33.400000000000006</v>
      </c>
      <c r="M30" s="53">
        <f t="shared" si="2"/>
        <v>33.400000000000006</v>
      </c>
      <c r="N30" s="53"/>
      <c r="O30" s="53">
        <v>33841</v>
      </c>
      <c r="P30" s="53">
        <f t="shared" si="3"/>
        <v>33.841000000000001</v>
      </c>
      <c r="Q30" s="53">
        <v>27.13</v>
      </c>
      <c r="S30" s="59">
        <f t="shared" si="0"/>
        <v>6.2700000000000067</v>
      </c>
      <c r="T30" s="59">
        <f t="shared" si="1"/>
        <v>6.7110000000000021</v>
      </c>
      <c r="V30">
        <v>25.699000000000002</v>
      </c>
    </row>
    <row r="31" spans="3:22" x14ac:dyDescent="0.25">
      <c r="C31">
        <v>19</v>
      </c>
      <c r="D31" s="59">
        <v>27.864999999999998</v>
      </c>
      <c r="E31">
        <v>30.651</v>
      </c>
      <c r="G31" s="57">
        <v>20.5</v>
      </c>
      <c r="H31">
        <v>23</v>
      </c>
      <c r="J31">
        <v>31.1</v>
      </c>
      <c r="K31">
        <v>33.1</v>
      </c>
      <c r="M31" s="53">
        <f t="shared" si="2"/>
        <v>33.1</v>
      </c>
      <c r="N31" s="53"/>
      <c r="O31" s="53">
        <v>31033</v>
      </c>
      <c r="P31" s="53">
        <f t="shared" si="3"/>
        <v>31.033000000000001</v>
      </c>
      <c r="Q31" s="53">
        <v>27.864999999999998</v>
      </c>
      <c r="S31" s="59">
        <f t="shared" si="0"/>
        <v>5.235000000000003</v>
      </c>
      <c r="T31" s="59">
        <f t="shared" si="1"/>
        <v>3.1680000000000028</v>
      </c>
      <c r="V31">
        <v>26.434000000000001</v>
      </c>
    </row>
    <row r="32" spans="3:22" x14ac:dyDescent="0.25">
      <c r="C32">
        <v>20</v>
      </c>
      <c r="D32" s="59">
        <v>29.311</v>
      </c>
      <c r="E32">
        <v>32.097000000000001</v>
      </c>
      <c r="G32" s="57">
        <v>22</v>
      </c>
      <c r="H32">
        <v>24.5</v>
      </c>
      <c r="J32">
        <v>32.5</v>
      </c>
      <c r="K32">
        <v>34.5</v>
      </c>
      <c r="M32" s="53">
        <f t="shared" si="2"/>
        <v>34.5</v>
      </c>
      <c r="N32" s="53"/>
      <c r="O32" s="53">
        <v>29660</v>
      </c>
      <c r="P32" s="53">
        <f t="shared" si="3"/>
        <v>29.66</v>
      </c>
      <c r="Q32" s="53">
        <v>29.311</v>
      </c>
      <c r="S32" s="59">
        <f t="shared" si="0"/>
        <v>5.1890000000000001</v>
      </c>
      <c r="T32" s="59">
        <f t="shared" si="1"/>
        <v>0.3490000000000002</v>
      </c>
      <c r="V32">
        <v>27.88</v>
      </c>
    </row>
    <row r="33" spans="3:22" x14ac:dyDescent="0.25">
      <c r="C33">
        <v>21</v>
      </c>
      <c r="D33" s="59">
        <v>31.658999999999999</v>
      </c>
      <c r="E33">
        <v>34.445</v>
      </c>
      <c r="G33" s="57">
        <v>23.5</v>
      </c>
      <c r="H33">
        <v>26</v>
      </c>
      <c r="J33">
        <v>34</v>
      </c>
      <c r="K33">
        <v>35.9</v>
      </c>
      <c r="M33" s="53">
        <f t="shared" si="2"/>
        <v>35.9</v>
      </c>
      <c r="N33" s="53"/>
      <c r="O33" s="53">
        <v>28441</v>
      </c>
      <c r="P33" s="53">
        <f t="shared" si="3"/>
        <v>28.440999999999999</v>
      </c>
      <c r="Q33" s="53">
        <v>31.658999999999999</v>
      </c>
      <c r="S33" s="59">
        <f t="shared" si="0"/>
        <v>4.2409999999999997</v>
      </c>
      <c r="T33" s="59">
        <f t="shared" si="1"/>
        <v>-3.218</v>
      </c>
      <c r="V33">
        <v>30.228000000000002</v>
      </c>
    </row>
    <row r="34" spans="3:22" x14ac:dyDescent="0.25">
      <c r="C34">
        <v>22</v>
      </c>
      <c r="D34" s="59">
        <v>31.806000000000001</v>
      </c>
      <c r="E34">
        <v>34.591999999999999</v>
      </c>
      <c r="G34" s="57">
        <v>25</v>
      </c>
      <c r="H34">
        <v>27</v>
      </c>
      <c r="J34">
        <v>35.1</v>
      </c>
      <c r="K34">
        <v>37.1</v>
      </c>
      <c r="M34" s="53">
        <f t="shared" si="2"/>
        <v>37.1</v>
      </c>
      <c r="N34" s="53"/>
      <c r="O34" s="53">
        <v>27130</v>
      </c>
      <c r="P34" s="53">
        <f t="shared" si="3"/>
        <v>27.13</v>
      </c>
      <c r="Q34" s="53">
        <v>31.806000000000001</v>
      </c>
      <c r="S34" s="59">
        <f t="shared" si="0"/>
        <v>5.2940000000000005</v>
      </c>
      <c r="T34" s="59">
        <f t="shared" si="1"/>
        <v>-4.6760000000000019</v>
      </c>
      <c r="V34">
        <v>30.375</v>
      </c>
    </row>
    <row r="35" spans="3:22" x14ac:dyDescent="0.25">
      <c r="C35">
        <v>23</v>
      </c>
      <c r="D35" s="59">
        <v>32.999000000000002</v>
      </c>
      <c r="E35">
        <v>35.784999999999997</v>
      </c>
      <c r="G35" s="57">
        <v>26</v>
      </c>
      <c r="H35">
        <v>28.5</v>
      </c>
      <c r="J35">
        <v>36.300000000000004</v>
      </c>
      <c r="K35">
        <v>38.300000000000004</v>
      </c>
      <c r="M35" s="53">
        <f t="shared" si="2"/>
        <v>38.300000000000004</v>
      </c>
      <c r="N35" s="53"/>
      <c r="O35" s="53">
        <v>27865</v>
      </c>
      <c r="P35" s="53">
        <f t="shared" si="3"/>
        <v>27.864999999999998</v>
      </c>
      <c r="Q35" s="53">
        <v>32.999000000000002</v>
      </c>
      <c r="S35" s="59">
        <f t="shared" si="0"/>
        <v>5.3010000000000019</v>
      </c>
      <c r="T35" s="59">
        <f t="shared" si="1"/>
        <v>-5.1340000000000039</v>
      </c>
      <c r="V35">
        <v>31.568000000000001</v>
      </c>
    </row>
    <row r="36" spans="3:22" x14ac:dyDescent="0.25">
      <c r="C36">
        <v>24</v>
      </c>
      <c r="D36" s="59">
        <v>34.877000000000002</v>
      </c>
      <c r="E36">
        <v>37.662999999999997</v>
      </c>
      <c r="G36" s="57">
        <v>27.5</v>
      </c>
      <c r="H36">
        <v>30</v>
      </c>
      <c r="J36">
        <v>38.200000000000003</v>
      </c>
      <c r="K36">
        <v>40.1</v>
      </c>
      <c r="M36" s="53">
        <f t="shared" si="2"/>
        <v>40.1</v>
      </c>
      <c r="N36" s="53"/>
      <c r="O36" s="53">
        <v>29311</v>
      </c>
      <c r="P36" s="53">
        <f t="shared" si="3"/>
        <v>29.311</v>
      </c>
      <c r="Q36" s="53">
        <v>34.877000000000002</v>
      </c>
      <c r="S36" s="59">
        <f t="shared" si="0"/>
        <v>5.222999999999999</v>
      </c>
      <c r="T36" s="59">
        <f t="shared" si="1"/>
        <v>-5.5660000000000025</v>
      </c>
      <c r="V36">
        <v>33.445999999999998</v>
      </c>
    </row>
    <row r="37" spans="3:22" x14ac:dyDescent="0.25">
      <c r="C37">
        <v>25</v>
      </c>
      <c r="D37" s="59">
        <v>36.539000000000001</v>
      </c>
      <c r="E37">
        <v>39.325000000000003</v>
      </c>
      <c r="G37" s="57">
        <v>28.5</v>
      </c>
      <c r="H37">
        <v>31</v>
      </c>
      <c r="J37">
        <v>39.300000000000004</v>
      </c>
      <c r="K37">
        <v>41.300000000000004</v>
      </c>
      <c r="M37" s="53">
        <f t="shared" si="2"/>
        <v>41.300000000000004</v>
      </c>
      <c r="N37" s="53"/>
      <c r="O37" s="53">
        <v>31659</v>
      </c>
      <c r="P37" s="53">
        <f t="shared" si="3"/>
        <v>31.658999999999999</v>
      </c>
      <c r="Q37" s="53">
        <v>36.539000000000001</v>
      </c>
      <c r="S37" s="59">
        <f t="shared" si="0"/>
        <v>4.7610000000000028</v>
      </c>
      <c r="T37" s="59">
        <f t="shared" si="1"/>
        <v>-4.8800000000000026</v>
      </c>
      <c r="V37">
        <v>35.107999999999997</v>
      </c>
    </row>
    <row r="38" spans="3:22" x14ac:dyDescent="0.25">
      <c r="C38">
        <v>26</v>
      </c>
      <c r="D38" s="59">
        <v>37.869999999999997</v>
      </c>
      <c r="E38">
        <v>40.655999999999999</v>
      </c>
      <c r="G38" s="57">
        <v>30</v>
      </c>
      <c r="H38">
        <v>32.5</v>
      </c>
      <c r="J38">
        <v>40.300000000000004</v>
      </c>
      <c r="K38">
        <v>42.300000000000004</v>
      </c>
      <c r="M38" s="53">
        <f t="shared" si="2"/>
        <v>42.300000000000004</v>
      </c>
      <c r="N38" s="53"/>
      <c r="O38" s="53">
        <v>31806</v>
      </c>
      <c r="P38" s="53">
        <f t="shared" si="3"/>
        <v>31.806000000000001</v>
      </c>
      <c r="Q38" s="53">
        <v>37.869999999999997</v>
      </c>
      <c r="S38" s="59">
        <f t="shared" si="0"/>
        <v>4.4300000000000068</v>
      </c>
      <c r="T38" s="59">
        <f t="shared" si="1"/>
        <v>-6.0639999999999965</v>
      </c>
      <c r="V38">
        <v>36.439</v>
      </c>
    </row>
    <row r="39" spans="3:22" x14ac:dyDescent="0.25">
      <c r="C39">
        <v>27</v>
      </c>
      <c r="D39" s="59">
        <v>38.798999999999999</v>
      </c>
      <c r="E39">
        <v>41.585000000000001</v>
      </c>
      <c r="G39" s="57">
        <v>31</v>
      </c>
      <c r="H39">
        <v>33.5</v>
      </c>
      <c r="J39">
        <v>41.6</v>
      </c>
      <c r="K39">
        <v>43.6</v>
      </c>
      <c r="M39" s="53">
        <f t="shared" si="2"/>
        <v>43.6</v>
      </c>
      <c r="N39" s="53"/>
      <c r="O39" s="53">
        <v>32999</v>
      </c>
      <c r="P39" s="53">
        <f t="shared" si="3"/>
        <v>32.999000000000002</v>
      </c>
      <c r="Q39" s="53">
        <v>38.798999999999999</v>
      </c>
      <c r="S39" s="59">
        <f t="shared" si="0"/>
        <v>4.8010000000000019</v>
      </c>
      <c r="T39" s="59">
        <f t="shared" si="1"/>
        <v>-5.7999999999999972</v>
      </c>
      <c r="V39">
        <v>37.368000000000002</v>
      </c>
    </row>
    <row r="40" spans="3:22" x14ac:dyDescent="0.25">
      <c r="C40">
        <v>28</v>
      </c>
      <c r="D40" s="59">
        <v>40.887999999999998</v>
      </c>
      <c r="E40">
        <v>43.673999999999999</v>
      </c>
      <c r="G40" s="57">
        <v>32</v>
      </c>
      <c r="H40">
        <v>34.5</v>
      </c>
      <c r="J40">
        <v>42.7</v>
      </c>
      <c r="K40">
        <v>44.7</v>
      </c>
      <c r="M40" s="53">
        <f t="shared" si="2"/>
        <v>44.7</v>
      </c>
      <c r="N40" s="53"/>
      <c r="O40" s="53">
        <v>34877</v>
      </c>
      <c r="P40" s="53">
        <f t="shared" si="3"/>
        <v>34.877000000000002</v>
      </c>
      <c r="Q40" s="53">
        <v>40.887999999999998</v>
      </c>
      <c r="S40" s="59">
        <f t="shared" si="0"/>
        <v>3.8120000000000047</v>
      </c>
      <c r="T40" s="59">
        <f t="shared" si="1"/>
        <v>-6.0109999999999957</v>
      </c>
      <c r="V40">
        <v>39.457000000000001</v>
      </c>
    </row>
    <row r="41" spans="3:22" x14ac:dyDescent="0.25">
      <c r="C41">
        <v>29</v>
      </c>
      <c r="D41" s="59">
        <v>38.872</v>
      </c>
      <c r="E41">
        <v>40.631999999999998</v>
      </c>
      <c r="G41" s="57">
        <v>31</v>
      </c>
      <c r="H41">
        <v>33.5</v>
      </c>
      <c r="J41">
        <v>42.7</v>
      </c>
      <c r="K41">
        <v>44.7</v>
      </c>
      <c r="M41" s="53">
        <f t="shared" si="2"/>
        <v>44.7</v>
      </c>
      <c r="N41" s="53"/>
      <c r="O41" s="53">
        <v>36539</v>
      </c>
      <c r="P41" s="53">
        <f t="shared" si="3"/>
        <v>36.539000000000001</v>
      </c>
      <c r="Q41" s="53">
        <v>38.872</v>
      </c>
      <c r="S41" s="59">
        <f t="shared" si="0"/>
        <v>5.828000000000003</v>
      </c>
      <c r="T41" s="59">
        <f t="shared" si="1"/>
        <v>-2.3329999999999984</v>
      </c>
      <c r="V41">
        <v>37.441000000000003</v>
      </c>
    </row>
    <row r="42" spans="3:22" x14ac:dyDescent="0.25">
      <c r="C42">
        <v>30</v>
      </c>
      <c r="D42" s="59">
        <v>37.942999999999998</v>
      </c>
      <c r="E42">
        <v>39.703000000000003</v>
      </c>
      <c r="G42" s="57">
        <v>30</v>
      </c>
      <c r="H42">
        <v>32.5</v>
      </c>
      <c r="J42">
        <v>41.400000000000006</v>
      </c>
      <c r="K42">
        <v>43.400000000000006</v>
      </c>
      <c r="M42" s="53">
        <f t="shared" si="2"/>
        <v>43.400000000000006</v>
      </c>
      <c r="N42" s="53"/>
      <c r="O42" s="53">
        <v>37870</v>
      </c>
      <c r="P42" s="53">
        <f t="shared" si="3"/>
        <v>37.869999999999997</v>
      </c>
      <c r="Q42" s="53">
        <v>37.942999999999998</v>
      </c>
      <c r="S42" s="59">
        <f t="shared" si="0"/>
        <v>5.4570000000000078</v>
      </c>
      <c r="T42" s="59">
        <f t="shared" si="1"/>
        <v>-7.3000000000000398E-2</v>
      </c>
      <c r="V42">
        <v>36.512</v>
      </c>
    </row>
    <row r="43" spans="3:22" x14ac:dyDescent="0.25">
      <c r="C43">
        <v>31</v>
      </c>
      <c r="D43" s="59">
        <v>36.612000000000002</v>
      </c>
      <c r="E43">
        <v>38.372</v>
      </c>
      <c r="G43" s="57">
        <v>28.5</v>
      </c>
      <c r="H43">
        <v>31</v>
      </c>
      <c r="J43">
        <v>40.4</v>
      </c>
      <c r="K43">
        <v>42.400000000000006</v>
      </c>
      <c r="M43" s="53">
        <f t="shared" si="2"/>
        <v>42.400000000000006</v>
      </c>
      <c r="N43" s="53"/>
      <c r="O43" s="53">
        <v>38799</v>
      </c>
      <c r="P43" s="53">
        <f t="shared" si="3"/>
        <v>38.798999999999999</v>
      </c>
      <c r="Q43" s="53">
        <v>36.612000000000002</v>
      </c>
      <c r="S43" s="59">
        <f t="shared" si="0"/>
        <v>5.7880000000000038</v>
      </c>
      <c r="T43" s="59">
        <f t="shared" si="1"/>
        <v>2.1869999999999976</v>
      </c>
      <c r="V43">
        <v>35.180999999999997</v>
      </c>
    </row>
    <row r="44" spans="3:22" x14ac:dyDescent="0.25">
      <c r="C44">
        <v>32</v>
      </c>
      <c r="D44" s="59">
        <v>34.950000000000003</v>
      </c>
      <c r="E44">
        <v>36.71</v>
      </c>
      <c r="G44" s="57">
        <v>27.5</v>
      </c>
      <c r="H44">
        <v>30</v>
      </c>
      <c r="J44">
        <v>39.300000000000004</v>
      </c>
      <c r="K44">
        <v>41.2</v>
      </c>
      <c r="M44" s="53">
        <f t="shared" si="2"/>
        <v>41.2</v>
      </c>
      <c r="N44" s="53"/>
      <c r="O44" s="53">
        <v>40888</v>
      </c>
      <c r="P44" s="53">
        <f t="shared" si="3"/>
        <v>40.887999999999998</v>
      </c>
      <c r="Q44" s="53">
        <v>34.950000000000003</v>
      </c>
      <c r="S44" s="59">
        <f t="shared" si="0"/>
        <v>6.25</v>
      </c>
      <c r="T44" s="59">
        <f t="shared" si="1"/>
        <v>5.9379999999999953</v>
      </c>
      <c r="V44">
        <v>33.518999999999998</v>
      </c>
    </row>
    <row r="45" spans="3:22" x14ac:dyDescent="0.25">
      <c r="C45">
        <v>33</v>
      </c>
      <c r="D45" s="59">
        <v>33.034999999999997</v>
      </c>
      <c r="E45">
        <v>34.795000000000002</v>
      </c>
      <c r="G45" s="57">
        <v>26</v>
      </c>
      <c r="H45">
        <v>28.5</v>
      </c>
      <c r="J45">
        <v>37.4</v>
      </c>
      <c r="K45">
        <v>39.4</v>
      </c>
      <c r="M45" s="53">
        <f t="shared" si="2"/>
        <v>39.4</v>
      </c>
      <c r="N45" s="53"/>
      <c r="O45" s="53">
        <v>38872</v>
      </c>
      <c r="P45" s="53">
        <f t="shared" si="3"/>
        <v>38.872</v>
      </c>
      <c r="Q45" s="53">
        <v>33.034999999999997</v>
      </c>
      <c r="S45" s="59">
        <f t="shared" si="0"/>
        <v>6.365000000000002</v>
      </c>
      <c r="T45" s="59">
        <f t="shared" si="1"/>
        <v>5.8370000000000033</v>
      </c>
      <c r="V45">
        <v>31.603999999999999</v>
      </c>
    </row>
    <row r="46" spans="3:22" x14ac:dyDescent="0.25">
      <c r="C46">
        <v>34</v>
      </c>
      <c r="D46" s="59">
        <v>31.937000000000001</v>
      </c>
      <c r="E46">
        <v>33.697000000000003</v>
      </c>
      <c r="G46" s="57">
        <v>24.5</v>
      </c>
      <c r="H46">
        <v>27.5</v>
      </c>
      <c r="J46">
        <v>36.200000000000003</v>
      </c>
      <c r="K46">
        <v>38.200000000000003</v>
      </c>
      <c r="M46" s="53">
        <f t="shared" si="2"/>
        <v>38.200000000000003</v>
      </c>
      <c r="N46" s="53"/>
      <c r="O46" s="53">
        <v>37943</v>
      </c>
      <c r="P46" s="53">
        <f t="shared" si="3"/>
        <v>37.942999999999998</v>
      </c>
      <c r="Q46" s="53">
        <v>31.937000000000001</v>
      </c>
      <c r="S46" s="59">
        <f t="shared" si="0"/>
        <v>6.2630000000000017</v>
      </c>
      <c r="T46" s="59">
        <f t="shared" si="1"/>
        <v>6.0059999999999967</v>
      </c>
      <c r="V46">
        <v>30.506</v>
      </c>
    </row>
    <row r="47" spans="3:22" x14ac:dyDescent="0.25">
      <c r="C47">
        <v>35</v>
      </c>
      <c r="D47" s="59">
        <v>30.704999999999998</v>
      </c>
      <c r="E47">
        <v>32.465000000000003</v>
      </c>
      <c r="G47" s="57">
        <v>23.5</v>
      </c>
      <c r="H47">
        <v>26</v>
      </c>
      <c r="J47">
        <v>35.1</v>
      </c>
      <c r="K47">
        <v>37</v>
      </c>
      <c r="M47" s="53">
        <f t="shared" si="2"/>
        <v>37</v>
      </c>
      <c r="N47" s="53"/>
      <c r="O47" s="53">
        <v>36612</v>
      </c>
      <c r="P47" s="53">
        <f t="shared" si="3"/>
        <v>36.612000000000002</v>
      </c>
      <c r="Q47" s="53">
        <v>30.704999999999998</v>
      </c>
      <c r="S47" s="59">
        <f t="shared" si="0"/>
        <v>6.2950000000000017</v>
      </c>
      <c r="T47" s="59">
        <f t="shared" si="1"/>
        <v>5.9070000000000036</v>
      </c>
      <c r="V47">
        <v>29.274000000000001</v>
      </c>
    </row>
    <row r="48" spans="3:22" x14ac:dyDescent="0.25">
      <c r="C48">
        <v>36</v>
      </c>
      <c r="D48" s="59">
        <v>29.311</v>
      </c>
      <c r="E48">
        <v>31.071000000000002</v>
      </c>
      <c r="G48" s="57">
        <v>22</v>
      </c>
      <c r="H48">
        <v>24.5</v>
      </c>
      <c r="J48">
        <v>33.6</v>
      </c>
      <c r="K48">
        <v>35.6</v>
      </c>
      <c r="M48" s="53">
        <f t="shared" si="2"/>
        <v>35.6</v>
      </c>
      <c r="N48" s="53"/>
      <c r="O48" s="53">
        <v>34950</v>
      </c>
      <c r="P48" s="53">
        <f t="shared" si="3"/>
        <v>34.950000000000003</v>
      </c>
      <c r="Q48" s="53">
        <v>29.311</v>
      </c>
      <c r="S48" s="59">
        <f t="shared" si="0"/>
        <v>6.2890000000000015</v>
      </c>
      <c r="T48" s="59">
        <f t="shared" si="1"/>
        <v>5.6390000000000029</v>
      </c>
      <c r="V48">
        <v>27.88</v>
      </c>
    </row>
    <row r="49" spans="1:17" x14ac:dyDescent="0.25">
      <c r="E49" s="59"/>
      <c r="F49" s="59"/>
      <c r="G49" s="59"/>
      <c r="O49">
        <v>1203997</v>
      </c>
      <c r="P49" s="53">
        <f t="shared" si="3"/>
        <v>1203.9970000000001</v>
      </c>
      <c r="Q49" s="53">
        <v>1203.9970000000001</v>
      </c>
    </row>
    <row r="50" spans="1:17" x14ac:dyDescent="0.25">
      <c r="D50">
        <v>1203.9970000000001</v>
      </c>
      <c r="E50">
        <v>1290.1500000000001</v>
      </c>
      <c r="G50" s="57">
        <v>915.5</v>
      </c>
      <c r="H50">
        <v>1005.5</v>
      </c>
      <c r="J50">
        <v>1318.3</v>
      </c>
      <c r="K50">
        <v>1389.6000000000001</v>
      </c>
      <c r="M50" s="53">
        <f>SUM(M13:M48)</f>
        <v>1389.6000000000001</v>
      </c>
      <c r="N50" s="53"/>
      <c r="O50" s="53"/>
      <c r="P50" s="53"/>
      <c r="Q50" s="53"/>
    </row>
    <row r="52" spans="1:17" x14ac:dyDescent="0.25">
      <c r="A52" t="s">
        <v>108</v>
      </c>
      <c r="D52">
        <f>(D50+E50)*2</f>
        <v>4988.2939999999999</v>
      </c>
      <c r="G52">
        <f>(G50+H50)*2</f>
        <v>3842</v>
      </c>
      <c r="J52">
        <f>(J50+K50)*2</f>
        <v>5415.8</v>
      </c>
    </row>
  </sheetData>
  <mergeCells count="1">
    <mergeCell ref="G8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 Cabling Signal</vt:lpstr>
      <vt:lpstr>HVplusZRE4</vt:lpstr>
      <vt:lpstr>Comparision</vt:lpstr>
    </vt:vector>
  </TitlesOfParts>
  <Company>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Bally</dc:creator>
  <cp:lastModifiedBy>Ian Crotty</cp:lastModifiedBy>
  <cp:lastPrinted>2012-11-01T13:33:54Z</cp:lastPrinted>
  <dcterms:created xsi:type="dcterms:W3CDTF">2012-09-07T09:05:04Z</dcterms:created>
  <dcterms:modified xsi:type="dcterms:W3CDTF">2013-04-24T14:12:24Z</dcterms:modified>
</cp:coreProperties>
</file>