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R\Desktop\"/>
    </mc:Choice>
  </mc:AlternateContent>
  <xr:revisionPtr revIDLastSave="0" documentId="13_ncr:1_{DBEFFCB6-AD8C-4170-AC61-C1E4E5B2FDB7}" xr6:coauthVersionLast="34" xr6:coauthVersionMax="34" xr10:uidLastSave="{00000000-0000-0000-0000-000000000000}"/>
  <bookViews>
    <workbookView xWindow="0" yWindow="0" windowWidth="16457" windowHeight="6574" tabRatio="980" activeTab="2" xr2:uid="{AC14E971-7847-4ED4-9996-E38FD4732D15}"/>
  </bookViews>
  <sheets>
    <sheet name="R134a" sheetId="2" r:id="rId1"/>
    <sheet name="Argon (Short Pipe)" sheetId="3" r:id="rId2"/>
    <sheet name="Argon (Long Pipe)" sheetId="6" r:id="rId3"/>
    <sheet name="ARGON ANALYSIS- PIPE LENGTH" sheetId="7" r:id="rId4"/>
    <sheet name="Argon-R134a comparison" sheetId="8" r:id="rId5"/>
    <sheet name="Argon " sheetId="9" r:id="rId6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" i="3" l="1"/>
  <c r="J4" i="3" s="1"/>
  <c r="K5" i="3"/>
  <c r="K6" i="3"/>
  <c r="K7" i="3"/>
  <c r="K8" i="3"/>
  <c r="K9" i="3"/>
  <c r="I11" i="3"/>
  <c r="J11" i="3" s="1"/>
  <c r="K12" i="3"/>
  <c r="K13" i="3"/>
  <c r="K14" i="3"/>
  <c r="K15" i="3"/>
  <c r="K16" i="3"/>
  <c r="I18" i="3"/>
  <c r="J18" i="3" s="1"/>
  <c r="K19" i="3"/>
  <c r="K20" i="3"/>
  <c r="K21" i="3"/>
  <c r="K22" i="3"/>
  <c r="K23" i="3"/>
  <c r="I25" i="3"/>
  <c r="J25" i="3"/>
  <c r="K26" i="3"/>
  <c r="K27" i="3"/>
  <c r="K28" i="3"/>
  <c r="K29" i="3"/>
  <c r="K30" i="3"/>
  <c r="I32" i="3"/>
  <c r="J32" i="3" s="1"/>
  <c r="K33" i="3"/>
  <c r="K34" i="3"/>
  <c r="K35" i="3"/>
  <c r="K36" i="3"/>
  <c r="K37" i="3"/>
  <c r="I39" i="3"/>
  <c r="J39" i="3"/>
  <c r="K39" i="3"/>
  <c r="K40" i="3"/>
  <c r="K41" i="3"/>
  <c r="K42" i="3"/>
  <c r="K43" i="3"/>
  <c r="K44" i="3"/>
  <c r="I46" i="3"/>
  <c r="J46" i="3"/>
  <c r="K46" i="3"/>
  <c r="K47" i="3"/>
  <c r="K48" i="3"/>
  <c r="K49" i="3"/>
  <c r="K50" i="3"/>
  <c r="K51" i="3"/>
  <c r="I53" i="3"/>
  <c r="J53" i="3" s="1"/>
  <c r="K53" i="3"/>
  <c r="K54" i="3"/>
  <c r="K55" i="3"/>
  <c r="K56" i="3"/>
  <c r="K57" i="3"/>
  <c r="K58" i="3"/>
  <c r="I60" i="3"/>
  <c r="J60" i="3" s="1"/>
  <c r="K60" i="3"/>
  <c r="H4" i="2"/>
  <c r="H5" i="2"/>
  <c r="H6" i="2"/>
  <c r="H7" i="2"/>
  <c r="H8" i="2"/>
  <c r="H9" i="2"/>
  <c r="G64" i="6"/>
  <c r="H64" i="6" s="1"/>
  <c r="K64" i="6" s="1"/>
  <c r="G63" i="6"/>
  <c r="H63" i="6" s="1"/>
  <c r="K63" i="6" s="1"/>
  <c r="H62" i="6"/>
  <c r="K62" i="6" s="1"/>
  <c r="G62" i="6"/>
  <c r="G61" i="6"/>
  <c r="H61" i="6" s="1"/>
  <c r="K61" i="6" s="1"/>
  <c r="H60" i="6"/>
  <c r="K60" i="6" s="1"/>
  <c r="G60" i="6"/>
  <c r="G57" i="6"/>
  <c r="H57" i="6" s="1"/>
  <c r="G56" i="6"/>
  <c r="H56" i="6" s="1"/>
  <c r="K56" i="6" s="1"/>
  <c r="H55" i="6"/>
  <c r="K55" i="6" s="1"/>
  <c r="G55" i="6"/>
  <c r="G54" i="6"/>
  <c r="H54" i="6" s="1"/>
  <c r="K54" i="6" s="1"/>
  <c r="H53" i="6"/>
  <c r="K53" i="6" s="1"/>
  <c r="G53" i="6"/>
  <c r="H50" i="6"/>
  <c r="K50" i="6" s="1"/>
  <c r="G50" i="6"/>
  <c r="G49" i="6"/>
  <c r="H49" i="6" s="1"/>
  <c r="K49" i="6" s="1"/>
  <c r="H48" i="6"/>
  <c r="K48" i="6" s="1"/>
  <c r="G48" i="6"/>
  <c r="G47" i="6"/>
  <c r="H47" i="6" s="1"/>
  <c r="K47" i="6" s="1"/>
  <c r="H46" i="6"/>
  <c r="K46" i="6" s="1"/>
  <c r="G46" i="6"/>
  <c r="G43" i="6"/>
  <c r="H43" i="6" s="1"/>
  <c r="K43" i="6" s="1"/>
  <c r="G42" i="6"/>
  <c r="H42" i="6" s="1"/>
  <c r="K42" i="6" s="1"/>
  <c r="H41" i="6"/>
  <c r="K41" i="6" s="1"/>
  <c r="G41" i="6"/>
  <c r="G40" i="6"/>
  <c r="H40" i="6" s="1"/>
  <c r="K40" i="6" s="1"/>
  <c r="H39" i="6"/>
  <c r="K39" i="6" s="1"/>
  <c r="G39" i="6"/>
  <c r="G36" i="6"/>
  <c r="H36" i="6" s="1"/>
  <c r="K36" i="6" s="1"/>
  <c r="G35" i="6"/>
  <c r="H35" i="6" s="1"/>
  <c r="K35" i="6" s="1"/>
  <c r="H34" i="6"/>
  <c r="K34" i="6" s="1"/>
  <c r="G34" i="6"/>
  <c r="G33" i="6"/>
  <c r="H33" i="6" s="1"/>
  <c r="K33" i="6" s="1"/>
  <c r="H32" i="6"/>
  <c r="K32" i="6" s="1"/>
  <c r="G32" i="6"/>
  <c r="G29" i="6"/>
  <c r="H29" i="6" s="1"/>
  <c r="K29" i="6" s="1"/>
  <c r="G28" i="6"/>
  <c r="H28" i="6" s="1"/>
  <c r="K28" i="6" s="1"/>
  <c r="H27" i="6"/>
  <c r="K27" i="6" s="1"/>
  <c r="G27" i="6"/>
  <c r="G26" i="6"/>
  <c r="H26" i="6" s="1"/>
  <c r="K26" i="6" s="1"/>
  <c r="H25" i="6"/>
  <c r="K25" i="6" s="1"/>
  <c r="G25" i="6"/>
  <c r="G22" i="6"/>
  <c r="H22" i="6" s="1"/>
  <c r="K22" i="6" s="1"/>
  <c r="G21" i="6"/>
  <c r="H21" i="6" s="1"/>
  <c r="K21" i="6" s="1"/>
  <c r="H20" i="6"/>
  <c r="K20" i="6" s="1"/>
  <c r="G20" i="6"/>
  <c r="G19" i="6"/>
  <c r="H19" i="6" s="1"/>
  <c r="K19" i="6" s="1"/>
  <c r="H18" i="6"/>
  <c r="K18" i="6" s="1"/>
  <c r="G18" i="6"/>
  <c r="G15" i="6"/>
  <c r="H15" i="6" s="1"/>
  <c r="K15" i="6" s="1"/>
  <c r="H14" i="6"/>
  <c r="K14" i="6" s="1"/>
  <c r="G14" i="6"/>
  <c r="G13" i="6"/>
  <c r="H13" i="6" s="1"/>
  <c r="K13" i="6" s="1"/>
  <c r="G12" i="6"/>
  <c r="H12" i="6" s="1"/>
  <c r="K12" i="6" s="1"/>
  <c r="G11" i="6"/>
  <c r="H11" i="6" s="1"/>
  <c r="G8" i="6"/>
  <c r="H8" i="6" s="1"/>
  <c r="K8" i="6" s="1"/>
  <c r="G7" i="6"/>
  <c r="H7" i="6" s="1"/>
  <c r="K7" i="6" s="1"/>
  <c r="G6" i="6"/>
  <c r="H6" i="6" s="1"/>
  <c r="K6" i="6" s="1"/>
  <c r="H5" i="6"/>
  <c r="K5" i="6" s="1"/>
  <c r="G5" i="6"/>
  <c r="G4" i="6"/>
  <c r="H4" i="6" s="1"/>
  <c r="K65" i="3"/>
  <c r="D65" i="3"/>
  <c r="G65" i="3"/>
  <c r="G64" i="3"/>
  <c r="H64" i="3" s="1"/>
  <c r="K64" i="3" s="1"/>
  <c r="G63" i="3"/>
  <c r="H63" i="3" s="1"/>
  <c r="K63" i="3" s="1"/>
  <c r="G62" i="3"/>
  <c r="H62" i="3" s="1"/>
  <c r="K62" i="3" s="1"/>
  <c r="G61" i="3"/>
  <c r="H61" i="3" s="1"/>
  <c r="G58" i="3"/>
  <c r="H58" i="3" s="1"/>
  <c r="G57" i="3"/>
  <c r="H57" i="3" s="1"/>
  <c r="G56" i="3"/>
  <c r="H56" i="3" s="1"/>
  <c r="G55" i="3"/>
  <c r="H55" i="3" s="1"/>
  <c r="G54" i="3"/>
  <c r="H54" i="3" s="1"/>
  <c r="H53" i="3"/>
  <c r="G51" i="3"/>
  <c r="H51" i="3" s="1"/>
  <c r="G50" i="3"/>
  <c r="H50" i="3" s="1"/>
  <c r="G49" i="3"/>
  <c r="H49" i="3" s="1"/>
  <c r="G48" i="3"/>
  <c r="H48" i="3" s="1"/>
  <c r="G47" i="3"/>
  <c r="H47" i="3" s="1"/>
  <c r="H46" i="3"/>
  <c r="G44" i="3"/>
  <c r="H44" i="3" s="1"/>
  <c r="G43" i="3"/>
  <c r="H43" i="3" s="1"/>
  <c r="G42" i="3"/>
  <c r="H42" i="3" s="1"/>
  <c r="G41" i="3"/>
  <c r="H41" i="3" s="1"/>
  <c r="G40" i="3"/>
  <c r="H40" i="3" s="1"/>
  <c r="H39" i="3"/>
  <c r="I59" i="6" l="1"/>
  <c r="J59" i="6" s="1"/>
  <c r="K57" i="6"/>
  <c r="J52" i="6"/>
  <c r="I52" i="6"/>
  <c r="I45" i="6"/>
  <c r="J45" i="6" s="1"/>
  <c r="I38" i="6"/>
  <c r="J38" i="6" s="1"/>
  <c r="I31" i="6"/>
  <c r="J31" i="6" s="1"/>
  <c r="I24" i="6"/>
  <c r="J24" i="6" s="1"/>
  <c r="I17" i="6"/>
  <c r="J17" i="6" s="1"/>
  <c r="I10" i="6"/>
  <c r="J10" i="6" s="1"/>
  <c r="K11" i="6"/>
  <c r="K4" i="6"/>
  <c r="I3" i="6"/>
  <c r="J3" i="6" s="1"/>
  <c r="K61" i="3"/>
  <c r="K25" i="2" l="1"/>
  <c r="G34" i="3" l="1"/>
  <c r="H34" i="3" s="1"/>
  <c r="G35" i="3"/>
  <c r="H35" i="3" s="1"/>
  <c r="G36" i="3"/>
  <c r="H36" i="3" s="1"/>
  <c r="G37" i="3"/>
  <c r="H37" i="3" s="1"/>
  <c r="G33" i="3"/>
  <c r="H33" i="3" s="1"/>
  <c r="G27" i="3"/>
  <c r="H27" i="3" s="1"/>
  <c r="G28" i="3"/>
  <c r="H28" i="3" s="1"/>
  <c r="G29" i="3"/>
  <c r="H29" i="3" s="1"/>
  <c r="G30" i="3"/>
  <c r="H30" i="3" s="1"/>
  <c r="G26" i="3"/>
  <c r="H26" i="3" s="1"/>
  <c r="G20" i="3"/>
  <c r="H20" i="3" s="1"/>
  <c r="G21" i="3"/>
  <c r="H21" i="3" s="1"/>
  <c r="G22" i="3"/>
  <c r="H22" i="3" s="1"/>
  <c r="G23" i="3"/>
  <c r="H23" i="3" s="1"/>
  <c r="G19" i="3"/>
  <c r="H19" i="3" s="1"/>
  <c r="G13" i="3"/>
  <c r="H13" i="3" s="1"/>
  <c r="G14" i="3"/>
  <c r="H14" i="3" s="1"/>
  <c r="G15" i="3"/>
  <c r="H15" i="3" s="1"/>
  <c r="G16" i="3"/>
  <c r="H16" i="3" s="1"/>
  <c r="G12" i="3"/>
  <c r="H12" i="3" s="1"/>
  <c r="G6" i="3"/>
  <c r="H6" i="3" s="1"/>
  <c r="G7" i="3"/>
  <c r="H7" i="3" s="1"/>
  <c r="G8" i="3"/>
  <c r="H8" i="3" s="1"/>
  <c r="G9" i="3"/>
  <c r="H9" i="3" s="1"/>
  <c r="G5" i="3"/>
  <c r="H5" i="3" s="1"/>
  <c r="K8" i="2" l="1"/>
  <c r="K9" i="2"/>
  <c r="H11" i="2"/>
  <c r="K11" i="2" s="1"/>
  <c r="H18" i="2"/>
  <c r="K18" i="2" s="1"/>
  <c r="H25" i="2"/>
  <c r="K26" i="2" s="1"/>
  <c r="H32" i="2"/>
  <c r="K32" i="2" s="1"/>
  <c r="K4" i="2"/>
  <c r="G26" i="2"/>
  <c r="H26" i="2" s="1"/>
  <c r="K27" i="2" s="1"/>
  <c r="G27" i="2"/>
  <c r="H27" i="2" s="1"/>
  <c r="K28" i="2" s="1"/>
  <c r="G28" i="2"/>
  <c r="H28" i="2" s="1"/>
  <c r="K29" i="2" s="1"/>
  <c r="G29" i="2"/>
  <c r="H29" i="2" s="1"/>
  <c r="K30" i="2" s="1"/>
  <c r="G30" i="2"/>
  <c r="H30" i="2" s="1"/>
  <c r="G33" i="2"/>
  <c r="H33" i="2" s="1"/>
  <c r="K33" i="2" s="1"/>
  <c r="G34" i="2"/>
  <c r="H34" i="2" s="1"/>
  <c r="K34" i="2" s="1"/>
  <c r="G35" i="2"/>
  <c r="H35" i="2" s="1"/>
  <c r="K35" i="2" s="1"/>
  <c r="G36" i="2"/>
  <c r="H36" i="2" s="1"/>
  <c r="K36" i="2" s="1"/>
  <c r="G37" i="2"/>
  <c r="H37" i="2" s="1"/>
  <c r="K37" i="2" s="1"/>
  <c r="G13" i="2"/>
  <c r="H13" i="2" s="1"/>
  <c r="K13" i="2" s="1"/>
  <c r="G14" i="2"/>
  <c r="H14" i="2" s="1"/>
  <c r="K14" i="2" s="1"/>
  <c r="G15" i="2"/>
  <c r="H15" i="2" s="1"/>
  <c r="K15" i="2" s="1"/>
  <c r="G16" i="2"/>
  <c r="H16" i="2" s="1"/>
  <c r="K16" i="2" s="1"/>
  <c r="G19" i="2"/>
  <c r="H19" i="2" s="1"/>
  <c r="G20" i="2"/>
  <c r="H20" i="2" s="1"/>
  <c r="K20" i="2" s="1"/>
  <c r="G21" i="2"/>
  <c r="H21" i="2" s="1"/>
  <c r="K21" i="2" s="1"/>
  <c r="G22" i="2"/>
  <c r="H22" i="2" s="1"/>
  <c r="K22" i="2" s="1"/>
  <c r="G23" i="2"/>
  <c r="H23" i="2" s="1"/>
  <c r="K23" i="2" s="1"/>
  <c r="G12" i="2"/>
  <c r="H12" i="2" s="1"/>
  <c r="G9" i="2"/>
  <c r="G5" i="2"/>
  <c r="G6" i="2"/>
  <c r="K6" i="2" s="1"/>
  <c r="G7" i="2"/>
  <c r="K7" i="2" s="1"/>
  <c r="G8" i="2"/>
  <c r="K12" i="2" l="1"/>
  <c r="I11" i="2"/>
  <c r="J11" i="2" s="1"/>
  <c r="K19" i="2"/>
  <c r="I18" i="2"/>
  <c r="J18" i="2" s="1"/>
  <c r="K5" i="2"/>
  <c r="I4" i="2"/>
  <c r="J4" i="2" s="1"/>
  <c r="I32" i="2"/>
  <c r="J32" i="2" s="1"/>
  <c r="I25" i="2"/>
  <c r="J25" i="2" s="1"/>
</calcChain>
</file>

<file path=xl/sharedStrings.xml><?xml version="1.0" encoding="utf-8"?>
<sst xmlns="http://schemas.openxmlformats.org/spreadsheetml/2006/main" count="45" uniqueCount="22">
  <si>
    <t xml:space="preserve">flow rate (L/h) </t>
  </si>
  <si>
    <t>time (s)</t>
  </si>
  <si>
    <t>volume (mL)</t>
  </si>
  <si>
    <t>flow rate (ml/s)</t>
  </si>
  <si>
    <t>flow rate (L/h)</t>
  </si>
  <si>
    <t xml:space="preserve">average </t>
  </si>
  <si>
    <t>conversion factor</t>
  </si>
  <si>
    <t>flow division</t>
  </si>
  <si>
    <t>net volume (mL)</t>
  </si>
  <si>
    <t>average conversion factor</t>
  </si>
  <si>
    <t xml:space="preserve">conversion factor </t>
  </si>
  <si>
    <t>FLOW RATE (L/h)</t>
  </si>
  <si>
    <t>average flow rate obtained (L/h)</t>
  </si>
  <si>
    <t>average flow rate obtained (L/h)- long pipe</t>
  </si>
  <si>
    <t>average flow rate obtained (L/h)- short pipe</t>
  </si>
  <si>
    <t>average flow rate obtained (L/h)- R134a</t>
  </si>
  <si>
    <t>average flow rate obtained (L/h)- Argon</t>
  </si>
  <si>
    <t>conversion factor given</t>
  </si>
  <si>
    <t>conversion factor obtained - short pipe</t>
  </si>
  <si>
    <t>conversion factor obtained - long pipe</t>
  </si>
  <si>
    <t>temperature correction</t>
  </si>
  <si>
    <t>values given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</si>
</sst>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0" fillId="2" borderId="0" xfId="0" applyFill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 b="1"/>
              <a:t>R134a Callibration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'R134a'!$B$4:$B$9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'R134a'!$H$4:$H$9</c:f>
              <c:numCache>
                <c:formatCode>General</c:formatCode>
                <c:ptCount val="6"/>
                <c:pt idx="0">
                  <c:v>0</c:v>
                </c:pt>
                <c:pt idx="1">
                  <c:v>4.6936114732724903</c:v>
                </c:pt>
                <c:pt idx="2">
                  <c:v>4.218420435903445</c:v>
                </c:pt>
                <c:pt idx="3">
                  <c:v>4.4236913246497913</c:v>
                </c:pt>
                <c:pt idx="4">
                  <c:v>4.4926993635342569</c:v>
                </c:pt>
                <c:pt idx="5">
                  <c:v>4.1953152313250204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85-4F73-934E-D0CA7CECD79C}"/>
            </c:ext>
          </c:extLst>
        </c:ser>
        <c:ser>
          <c:idx val="1"/>
          <c:order val="1"/>
          <c:tx>
            <c:v>4 L/h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'R134a'!$B$25:$B$30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'R134a'!$H$11:$H$16</c:f>
              <c:numCache>
                <c:formatCode>General</c:formatCode>
                <c:ptCount val="6"/>
                <c:pt idx="0">
                  <c:v>0</c:v>
                </c:pt>
                <c:pt idx="1">
                  <c:v>3.8139633435745313</c:v>
                </c:pt>
                <c:pt idx="2">
                  <c:v>3.6411449377971072</c:v>
                </c:pt>
                <c:pt idx="3">
                  <c:v>3.669724770642202</c:v>
                </c:pt>
                <c:pt idx="4">
                  <c:v>3.6851264203091416</c:v>
                </c:pt>
                <c:pt idx="5">
                  <c:v>3.5760405284593224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1F-4C8A-8947-676BBD38B538}"/>
            </c:ext>
          </c:extLst>
        </c:ser>
        <c:ser>
          <c:idx val="2"/>
          <c:order val="2"/>
          <c:tx>
            <c:v>3 L/h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'R134a'!$B$25:$B$30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'R134a'!$H$18:$H$23</c:f>
              <c:numCache>
                <c:formatCode>General</c:formatCode>
                <c:ptCount val="6"/>
                <c:pt idx="0">
                  <c:v>0</c:v>
                </c:pt>
                <c:pt idx="1">
                  <c:v>2.9568788501026693</c:v>
                </c:pt>
                <c:pt idx="2">
                  <c:v>2.9759444490369509</c:v>
                </c:pt>
                <c:pt idx="3">
                  <c:v>3.0472320975114271</c:v>
                </c:pt>
                <c:pt idx="4">
                  <c:v>3.0234315948601664</c:v>
                </c:pt>
                <c:pt idx="5">
                  <c:v>2.9043969342476808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E1F-4C8A-8947-676BBD38B538}"/>
            </c:ext>
          </c:extLst>
        </c:ser>
        <c:ser>
          <c:idx val="3"/>
          <c:order val="3"/>
          <c:tx>
            <c:v>2 L/h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'R134a'!$B$25:$B$30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'R134a'!$H$25:$H$30</c:f>
              <c:numCache>
                <c:formatCode>General</c:formatCode>
                <c:ptCount val="6"/>
                <c:pt idx="0">
                  <c:v>0</c:v>
                </c:pt>
                <c:pt idx="1">
                  <c:v>2.2881840716964339</c:v>
                </c:pt>
                <c:pt idx="2">
                  <c:v>2.315112540192926</c:v>
                </c:pt>
                <c:pt idx="3">
                  <c:v>2.3361453601557431</c:v>
                </c:pt>
                <c:pt idx="4">
                  <c:v>2.2927015666794035</c:v>
                </c:pt>
                <c:pt idx="5">
                  <c:v>2.2539444027047333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E1F-4C8A-8947-676BBD38B538}"/>
            </c:ext>
          </c:extLst>
        </c:ser>
        <c:ser>
          <c:idx val="4"/>
          <c:order val="4"/>
          <c:tx>
            <c:v>1 L/h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'R134a'!$B$25:$B$30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'R134a'!$H$32:$H$37</c:f>
              <c:numCache>
                <c:formatCode>General</c:formatCode>
                <c:ptCount val="6"/>
                <c:pt idx="0">
                  <c:v>0</c:v>
                </c:pt>
                <c:pt idx="1">
                  <c:v>1.2053436903605987</c:v>
                </c:pt>
                <c:pt idx="2">
                  <c:v>1.2581253931641854</c:v>
                </c:pt>
                <c:pt idx="3">
                  <c:v>1.2751036021676763</c:v>
                </c:pt>
                <c:pt idx="4">
                  <c:v>1.2851176239603042</c:v>
                </c:pt>
                <c:pt idx="5">
                  <c:v>1.329198050509526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E1F-4C8A-8947-676BBD38B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003704"/>
        <c:axId val="447004688"/>
      </c:scatterChart>
      <c:valAx>
        <c:axId val="447003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Flow divisions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004688"/>
        <c:crosses val="autoZero"/>
        <c:crossBetween val="midCat"/>
      </c:valAx>
      <c:valAx>
        <c:axId val="44700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Flow Rate</a:t>
                </a:r>
                <a:r>
                  <a:rPr lang="en-US" sz="1400" b="1" baseline="0"/>
                  <a:t> (L/h)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003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ARGON CALLIBRATION (SHORT PIPE)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25 L/h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'Argon (Short Pipe)'!$B$4:$B$9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'Argon (Short Pipe)'!$H$4:$H$9</c:f>
              <c:numCache>
                <c:formatCode>General</c:formatCode>
                <c:ptCount val="6"/>
                <c:pt idx="0">
                  <c:v>0</c:v>
                </c:pt>
                <c:pt idx="1">
                  <c:v>26.373626373626372</c:v>
                </c:pt>
                <c:pt idx="2">
                  <c:v>23.136246786632391</c:v>
                </c:pt>
                <c:pt idx="3">
                  <c:v>24.307900067521942</c:v>
                </c:pt>
                <c:pt idx="4">
                  <c:v>23.316062176165804</c:v>
                </c:pt>
                <c:pt idx="5">
                  <c:v>22.514071294559102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E6-4080-999A-3880B77B1F5B}"/>
            </c:ext>
          </c:extLst>
        </c:ser>
        <c:ser>
          <c:idx val="1"/>
          <c:order val="1"/>
          <c:tx>
            <c:v>20 L/h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'Argon (Short Pipe)'!$B$11:$B$16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'Argon (Short Pipe)'!$H$11:$H$16</c:f>
              <c:numCache>
                <c:formatCode>General</c:formatCode>
                <c:ptCount val="6"/>
                <c:pt idx="0">
                  <c:v>0</c:v>
                </c:pt>
                <c:pt idx="1">
                  <c:v>18.604651162790699</c:v>
                </c:pt>
                <c:pt idx="2">
                  <c:v>19.189765458422176</c:v>
                </c:pt>
                <c:pt idx="3">
                  <c:v>18.136020151133501</c:v>
                </c:pt>
                <c:pt idx="4">
                  <c:v>18.163471241170534</c:v>
                </c:pt>
                <c:pt idx="5">
                  <c:v>17.751479289940828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FE6-4080-999A-3880B77B1F5B}"/>
            </c:ext>
          </c:extLst>
        </c:ser>
        <c:ser>
          <c:idx val="2"/>
          <c:order val="2"/>
          <c:tx>
            <c:v>15 L/h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'Argon (Short Pipe)'!$B$18:$B$23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'Argon (Short Pipe)'!$H$18:$H$23</c:f>
              <c:numCache>
                <c:formatCode>General</c:formatCode>
                <c:ptCount val="6"/>
                <c:pt idx="0">
                  <c:v>0</c:v>
                </c:pt>
                <c:pt idx="1">
                  <c:v>13.432835820895523</c:v>
                </c:pt>
                <c:pt idx="2">
                  <c:v>14.539579967689821</c:v>
                </c:pt>
                <c:pt idx="3">
                  <c:v>13.830195927775643</c:v>
                </c:pt>
                <c:pt idx="4">
                  <c:v>13.343217197924389</c:v>
                </c:pt>
                <c:pt idx="5">
                  <c:v>13.33827343460541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FE6-4080-999A-3880B77B1F5B}"/>
            </c:ext>
          </c:extLst>
        </c:ser>
        <c:ser>
          <c:idx val="3"/>
          <c:order val="3"/>
          <c:tx>
            <c:v>10 L/h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'Argon (Short Pipe)'!$B$25:$B$30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'Argon (Short Pipe)'!$H$25:$H$30</c:f>
              <c:numCache>
                <c:formatCode>General</c:formatCode>
                <c:ptCount val="6"/>
                <c:pt idx="0">
                  <c:v>0</c:v>
                </c:pt>
                <c:pt idx="1">
                  <c:v>9.1001011122345812</c:v>
                </c:pt>
                <c:pt idx="2">
                  <c:v>9.5414789292340316</c:v>
                </c:pt>
                <c:pt idx="3">
                  <c:v>8.7484811664641562</c:v>
                </c:pt>
                <c:pt idx="4">
                  <c:v>8.8582677165354333</c:v>
                </c:pt>
                <c:pt idx="5">
                  <c:v>8.7272727272727284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FE6-4080-999A-3880B77B1F5B}"/>
            </c:ext>
          </c:extLst>
        </c:ser>
        <c:ser>
          <c:idx val="4"/>
          <c:order val="4"/>
          <c:tx>
            <c:v>5 L/h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'Argon (Short Pipe)'!$B$32:$B$37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'Argon (Short Pipe)'!$H$32:$H$37</c:f>
              <c:numCache>
                <c:formatCode>General</c:formatCode>
                <c:ptCount val="6"/>
                <c:pt idx="0">
                  <c:v>0</c:v>
                </c:pt>
                <c:pt idx="1">
                  <c:v>4.1958041958041958</c:v>
                </c:pt>
                <c:pt idx="2">
                  <c:v>4.2908224076281289</c:v>
                </c:pt>
                <c:pt idx="3">
                  <c:v>4.1152263374485596</c:v>
                </c:pt>
                <c:pt idx="4">
                  <c:v>4.0577096483318309</c:v>
                </c:pt>
                <c:pt idx="5">
                  <c:v>4.0022234574763758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FE6-4080-999A-3880B77B1F5B}"/>
            </c:ext>
          </c:extLst>
        </c:ser>
        <c:ser>
          <c:idx val="5"/>
          <c:order val="5"/>
          <c:tx>
            <c:v>4 L/h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'Argon (Short Pipe)'!$B$39:$B$44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'Argon (Short Pipe)'!$H$39:$H$44</c:f>
              <c:numCache>
                <c:formatCode>General</c:formatCode>
                <c:ptCount val="6"/>
                <c:pt idx="0">
                  <c:v>0</c:v>
                </c:pt>
                <c:pt idx="1">
                  <c:v>3.4759100125518976</c:v>
                </c:pt>
                <c:pt idx="2">
                  <c:v>3.4227039361095262</c:v>
                </c:pt>
                <c:pt idx="3">
                  <c:v>3.388235294117647</c:v>
                </c:pt>
                <c:pt idx="4">
                  <c:v>3.2855708679383047</c:v>
                </c:pt>
                <c:pt idx="5">
                  <c:v>2.8162403191739029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FE6-4080-999A-3880B77B1F5B}"/>
            </c:ext>
          </c:extLst>
        </c:ser>
        <c:ser>
          <c:idx val="6"/>
          <c:order val="6"/>
          <c:tx>
            <c:v>3 L/h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'Argon (Short Pipe)'!$B$46:$B$51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'Argon (Short Pipe)'!$H$46:$H$51</c:f>
              <c:numCache>
                <c:formatCode>General</c:formatCode>
                <c:ptCount val="6"/>
                <c:pt idx="0">
                  <c:v>0</c:v>
                </c:pt>
                <c:pt idx="1">
                  <c:v>2.6296566837107376</c:v>
                </c:pt>
                <c:pt idx="2">
                  <c:v>2.4901431832330361</c:v>
                </c:pt>
                <c:pt idx="3">
                  <c:v>2.3716977402990973</c:v>
                </c:pt>
                <c:pt idx="4">
                  <c:v>2.5024329208953144</c:v>
                </c:pt>
                <c:pt idx="5">
                  <c:v>2.4486464426608623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FE6-4080-999A-3880B77B1F5B}"/>
            </c:ext>
          </c:extLst>
        </c:ser>
        <c:ser>
          <c:idx val="7"/>
          <c:order val="7"/>
          <c:tx>
            <c:v>2 L/h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'Argon (Short Pipe)'!$B$53:$B$58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'Argon (Short Pipe)'!$H$53:$H$58</c:f>
              <c:numCache>
                <c:formatCode>General</c:formatCode>
                <c:ptCount val="6"/>
                <c:pt idx="0">
                  <c:v>0</c:v>
                </c:pt>
                <c:pt idx="1">
                  <c:v>1.6948354597241184</c:v>
                </c:pt>
                <c:pt idx="2">
                  <c:v>1.5738392935210284</c:v>
                </c:pt>
                <c:pt idx="3">
                  <c:v>1.5654215767273993</c:v>
                </c:pt>
                <c:pt idx="4">
                  <c:v>1.5386588024105656</c:v>
                </c:pt>
                <c:pt idx="5">
                  <c:v>1.5163002274450341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FE6-4080-999A-3880B77B1F5B}"/>
            </c:ext>
          </c:extLst>
        </c:ser>
        <c:ser>
          <c:idx val="8"/>
          <c:order val="8"/>
          <c:tx>
            <c:v>1 L/h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'Argon (Short Pipe)'!$B$60:$B$65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'Argon (Short Pipe)'!$H$60:$H$65</c:f>
              <c:numCache>
                <c:formatCode>General</c:formatCode>
                <c:ptCount val="6"/>
                <c:pt idx="0">
                  <c:v>0</c:v>
                </c:pt>
                <c:pt idx="1">
                  <c:v>0.7744433688286545</c:v>
                </c:pt>
                <c:pt idx="2">
                  <c:v>0.7730962504831852</c:v>
                </c:pt>
                <c:pt idx="3">
                  <c:v>0.76229195781984505</c:v>
                </c:pt>
                <c:pt idx="4">
                  <c:v>0.73580509340636879</c:v>
                </c:pt>
                <c:pt idx="5">
                  <c:v>0.72187450900000005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FE6-4080-999A-3880B77B1F5B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axId val="438762456"/>
        <c:axId val="438762784"/>
      </c:scatterChart>
      <c:valAx>
        <c:axId val="438762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 b="1"/>
                  <a:t>FLOW DIVISION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762784"/>
        <c:crosses val="autoZero"/>
        <c:crossBetween val="midCat"/>
      </c:valAx>
      <c:valAx>
        <c:axId val="43876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FLOW RATE (L/h)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762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ARGON CALLIBRATION (LONG PIPE)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25 L/h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'Argon (Long Pipe)'!$B$3:$B$8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'Argon (Long Pipe)'!$H$3:$H$8</c:f>
              <c:numCache>
                <c:formatCode>General</c:formatCode>
                <c:ptCount val="6"/>
                <c:pt idx="0">
                  <c:v>0</c:v>
                </c:pt>
                <c:pt idx="1">
                  <c:v>22.140221402214017</c:v>
                </c:pt>
                <c:pt idx="2">
                  <c:v>23.032629558541267</c:v>
                </c:pt>
                <c:pt idx="3">
                  <c:v>25.695931477516059</c:v>
                </c:pt>
                <c:pt idx="4">
                  <c:v>25.751072961373389</c:v>
                </c:pt>
                <c:pt idx="5">
                  <c:v>26.258205689277897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91C0-4393-8F4F-08FC108EBDA6}"/>
            </c:ext>
          </c:extLst>
        </c:ser>
        <c:ser>
          <c:idx val="1"/>
          <c:order val="1"/>
          <c:tx>
            <c:v>20 L/h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'Argon (Long Pipe)'!$B$3:$B$8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'Argon (Long Pipe)'!$H$10:$H$15</c:f>
              <c:numCache>
                <c:formatCode>General</c:formatCode>
                <c:ptCount val="6"/>
                <c:pt idx="0">
                  <c:v>0</c:v>
                </c:pt>
                <c:pt idx="1">
                  <c:v>16.767582673497905</c:v>
                </c:pt>
                <c:pt idx="2">
                  <c:v>19.261637239165328</c:v>
                </c:pt>
                <c:pt idx="3">
                  <c:v>17.175572519083964</c:v>
                </c:pt>
                <c:pt idx="4">
                  <c:v>16.582220175034546</c:v>
                </c:pt>
                <c:pt idx="5">
                  <c:v>18.499486125385406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91C0-4393-8F4F-08FC108EBDA6}"/>
            </c:ext>
          </c:extLst>
        </c:ser>
        <c:ser>
          <c:idx val="2"/>
          <c:order val="2"/>
          <c:tx>
            <c:v>15 L/h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'Argon (Long Pipe)'!$B$3:$B$8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'Argon (Long Pipe)'!$H$17:$H$22</c:f>
              <c:numCache>
                <c:formatCode>General</c:formatCode>
                <c:ptCount val="6"/>
                <c:pt idx="0">
                  <c:v>0</c:v>
                </c:pt>
                <c:pt idx="1">
                  <c:v>16.643550624133148</c:v>
                </c:pt>
                <c:pt idx="2">
                  <c:v>16.643550624133148</c:v>
                </c:pt>
                <c:pt idx="3">
                  <c:v>16.643550624133148</c:v>
                </c:pt>
                <c:pt idx="4">
                  <c:v>16.643550624133148</c:v>
                </c:pt>
                <c:pt idx="5">
                  <c:v>16.643550624133148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91C0-4393-8F4F-08FC108EBDA6}"/>
            </c:ext>
          </c:extLst>
        </c:ser>
        <c:ser>
          <c:idx val="3"/>
          <c:order val="3"/>
          <c:tx>
            <c:v>10 L/h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'Argon (Long Pipe)'!$B$3:$B$8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'Argon (Long Pipe)'!$H$24:$H$29</c:f>
              <c:numCache>
                <c:formatCode>General</c:formatCode>
                <c:ptCount val="6"/>
                <c:pt idx="0">
                  <c:v>0</c:v>
                </c:pt>
                <c:pt idx="1">
                  <c:v>9.571922361074181</c:v>
                </c:pt>
                <c:pt idx="2">
                  <c:v>7.9822616407982263</c:v>
                </c:pt>
                <c:pt idx="3">
                  <c:v>8.3333333333333339</c:v>
                </c:pt>
                <c:pt idx="4">
                  <c:v>7.9558011049723767</c:v>
                </c:pt>
                <c:pt idx="5">
                  <c:v>9.6644295302013425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91C0-4393-8F4F-08FC108EBDA6}"/>
            </c:ext>
          </c:extLst>
        </c:ser>
        <c:ser>
          <c:idx val="4"/>
          <c:order val="4"/>
          <c:tx>
            <c:v>5 L/h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'Argon (Long Pipe)'!$B$3:$B$8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'Argon (Long Pipe)'!$H$31:$H$36</c:f>
              <c:numCache>
                <c:formatCode>General</c:formatCode>
                <c:ptCount val="6"/>
                <c:pt idx="0">
                  <c:v>0</c:v>
                </c:pt>
                <c:pt idx="1">
                  <c:v>4.4620723847297956</c:v>
                </c:pt>
                <c:pt idx="2">
                  <c:v>4.0705563093622796</c:v>
                </c:pt>
                <c:pt idx="3">
                  <c:v>4.0008890864636584</c:v>
                </c:pt>
                <c:pt idx="4">
                  <c:v>3.9309892989735751</c:v>
                </c:pt>
                <c:pt idx="5">
                  <c:v>3.7344398340248959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91C0-4393-8F4F-08FC108EBDA6}"/>
            </c:ext>
          </c:extLst>
        </c:ser>
        <c:ser>
          <c:idx val="5"/>
          <c:order val="5"/>
          <c:tx>
            <c:v>4 L/h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'Argon (Long Pipe)'!$B$3:$B$8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'Argon (Long Pipe)'!$H$38:$H$43</c:f>
              <c:numCache>
                <c:formatCode>General</c:formatCode>
                <c:ptCount val="6"/>
                <c:pt idx="0">
                  <c:v>0</c:v>
                </c:pt>
                <c:pt idx="1">
                  <c:v>4.05222872579919</c:v>
                </c:pt>
                <c:pt idx="2">
                  <c:v>3.4324942791762014</c:v>
                </c:pt>
                <c:pt idx="3">
                  <c:v>3.5115099492781896</c:v>
                </c:pt>
                <c:pt idx="4">
                  <c:v>3.5022862146123162</c:v>
                </c:pt>
                <c:pt idx="5">
                  <c:v>3.5128805620608898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91C0-4393-8F4F-08FC108EBDA6}"/>
            </c:ext>
          </c:extLst>
        </c:ser>
        <c:ser>
          <c:idx val="6"/>
          <c:order val="6"/>
          <c:tx>
            <c:v>3 L/h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'Argon (Long Pipe)'!$B$3:$B$8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'Argon (Long Pipe)'!$H$45:$H$50</c:f>
              <c:numCache>
                <c:formatCode>General</c:formatCode>
                <c:ptCount val="6"/>
                <c:pt idx="0">
                  <c:v>0</c:v>
                </c:pt>
                <c:pt idx="1">
                  <c:v>2.3127328793524349</c:v>
                </c:pt>
                <c:pt idx="2">
                  <c:v>2.3001725129384707</c:v>
                </c:pt>
                <c:pt idx="3">
                  <c:v>2.2106232729505679</c:v>
                </c:pt>
                <c:pt idx="4">
                  <c:v>2.2205773501110291</c:v>
                </c:pt>
                <c:pt idx="5">
                  <c:v>2.1766733176129152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91C0-4393-8F4F-08FC108EBDA6}"/>
            </c:ext>
          </c:extLst>
        </c:ser>
        <c:ser>
          <c:idx val="7"/>
          <c:order val="7"/>
          <c:tx>
            <c:v>2 L/h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'Argon (Long Pipe)'!$B$3:$B$8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'Argon (Long Pipe)'!$H$52:$H$57</c:f>
              <c:numCache>
                <c:formatCode>General</c:formatCode>
                <c:ptCount val="6"/>
                <c:pt idx="0">
                  <c:v>0</c:v>
                </c:pt>
                <c:pt idx="1">
                  <c:v>1.6176140193215007</c:v>
                </c:pt>
                <c:pt idx="2">
                  <c:v>1.6163067391011539</c:v>
                </c:pt>
                <c:pt idx="3">
                  <c:v>1.6153639055909539</c:v>
                </c:pt>
                <c:pt idx="4">
                  <c:v>1.6051364365971106</c:v>
                </c:pt>
                <c:pt idx="5">
                  <c:v>1.6142773866642752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91C0-4393-8F4F-08FC108EBDA6}"/>
            </c:ext>
          </c:extLst>
        </c:ser>
        <c:ser>
          <c:idx val="8"/>
          <c:order val="8"/>
          <c:tx>
            <c:v>1 L/h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'Argon (Long Pipe)'!$B$3:$B$8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'Argon (Long Pipe)'!$H$59:$H$64</c:f>
              <c:numCache>
                <c:formatCode>General</c:formatCode>
                <c:ptCount val="6"/>
                <c:pt idx="0">
                  <c:v>0</c:v>
                </c:pt>
                <c:pt idx="1">
                  <c:v>0.73216864284406835</c:v>
                </c:pt>
                <c:pt idx="2">
                  <c:v>0.73224310471076404</c:v>
                </c:pt>
                <c:pt idx="3">
                  <c:v>0.73094962538831687</c:v>
                </c:pt>
                <c:pt idx="4">
                  <c:v>0.74842518866551633</c:v>
                </c:pt>
                <c:pt idx="5">
                  <c:v>0.74239049740163321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91C0-4393-8F4F-08FC108EB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762456"/>
        <c:axId val="438762784"/>
      </c:scatterChart>
      <c:valAx>
        <c:axId val="438762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 b="1"/>
                  <a:t>FLOW DIVISION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762784"/>
        <c:crosses val="autoZero"/>
        <c:crossBetween val="midCat"/>
      </c:valAx>
      <c:valAx>
        <c:axId val="43876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FLOW RATE (L/h)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762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PIPE</a:t>
            </a:r>
            <a:r>
              <a:rPr lang="en-US" baseline="0"/>
              <a:t> LENGTH EFFECT ON FLOW RATE OF ARGON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'ARGON ANALYSIS- PIPE LENGTH'!$B$3:$B$11</c:f>
              <c:numCache>
                <c:formatCode>General</c:formatCode>
                <c:ptCount val="9"/>
                <c:pt idx="0">
                  <c:v>25</c:v>
                </c:pt>
                <c:pt idx="1">
                  <c:v>20</c:v>
                </c:pt>
                <c:pt idx="2">
                  <c:v>15</c:v>
                </c:pt>
                <c:pt idx="3">
                  <c:v>10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xVal>
          <c:yVal>
            <c:numRef>
              <c:f>'ARGON ANALYSIS- PIPE LENGTH'!$C$3:$C$11</c:f>
              <c:numCache>
                <c:formatCode>General</c:formatCode>
                <c:ptCount val="9"/>
                <c:pt idx="0">
                  <c:v>24.283458850986626</c:v>
                </c:pt>
                <c:pt idx="1">
                  <c:v>18.523477003379227</c:v>
                </c:pt>
                <c:pt idx="2">
                  <c:v>13.786457228571344</c:v>
                </c:pt>
                <c:pt idx="3">
                  <c:v>9.062082231117051</c:v>
                </c:pt>
                <c:pt idx="4">
                  <c:v>4.1648906473031788</c:v>
                </c:pt>
                <c:pt idx="5">
                  <c:v>3.393105027679344</c:v>
                </c:pt>
                <c:pt idx="6">
                  <c:v>2.4984826320345466</c:v>
                </c:pt>
                <c:pt idx="7">
                  <c:v>1.5931887830957778</c:v>
                </c:pt>
                <c:pt idx="8">
                  <c:v>0.76140916800000003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07-4625-822B-97319E33CF41}"/>
            </c:ext>
          </c:extLst>
        </c:ser>
        <c:ser>
          <c:idx val="1"/>
          <c:order val="1"/>
          <c:tx>
            <c:v>long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'ARGON ANALYSIS- PIPE LENGTH'!$B$3:$B$11</c:f>
              <c:numCache>
                <c:formatCode>General</c:formatCode>
                <c:ptCount val="9"/>
                <c:pt idx="0">
                  <c:v>25</c:v>
                </c:pt>
                <c:pt idx="1">
                  <c:v>20</c:v>
                </c:pt>
                <c:pt idx="2">
                  <c:v>15</c:v>
                </c:pt>
                <c:pt idx="3">
                  <c:v>10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xVal>
          <c:yVal>
            <c:numRef>
              <c:f>'ARGON ANALYSIS- PIPE LENGTH'!$D$3:$D$11</c:f>
              <c:numCache>
                <c:formatCode>General</c:formatCode>
                <c:ptCount val="9"/>
                <c:pt idx="0">
                  <c:v>24.154963849911184</c:v>
                </c:pt>
                <c:pt idx="1">
                  <c:v>17.446753151695436</c:v>
                </c:pt>
                <c:pt idx="2">
                  <c:v>16.643550624133148</c:v>
                </c:pt>
                <c:pt idx="3">
                  <c:v>8.4608296100445308</c:v>
                </c:pt>
                <c:pt idx="4">
                  <c:v>4.1161267698823272</c:v>
                </c:pt>
                <c:pt idx="5">
                  <c:v>3.6246297922164743</c:v>
                </c:pt>
                <c:pt idx="6">
                  <c:v>2.2610265038381256</c:v>
                </c:pt>
                <c:pt idx="7">
                  <c:v>1.6136052751526797</c:v>
                </c:pt>
                <c:pt idx="8">
                  <c:v>0.7359466404021664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C07-4625-822B-97319E33C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637296"/>
        <c:axId val="327641888"/>
      </c:scatterChart>
      <c:valAx>
        <c:axId val="327637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FLOW</a:t>
                </a:r>
                <a:r>
                  <a:rPr lang="en-US" baseline="0"/>
                  <a:t> RATE (L/h)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641888"/>
        <c:crosses val="autoZero"/>
        <c:crossBetween val="midCat"/>
      </c:valAx>
      <c:valAx>
        <c:axId val="3276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FLOW RATE OBTAINED (L/h)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637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FLOW RATE COMPARISON BETWEEN ARGON AND R134a</a:t>
            </a:r>
          </a:p>
        </c:rich>
      </c:tx>
      <c:layout>
        <c:manualLayout>
          <c:xMode val="edge"/>
          <c:yMode val="edge"/>
          <c:x val="0.26827553952879518"/>
          <c:y val="5.299014633625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524623164837704"/>
          <c:y val="0.17345075847400832"/>
          <c:w val="0.82785009216291394"/>
          <c:h val="0.654228939992252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'Argon-R134a comparison'!$C$2</c:f>
              <c:strCache>
                <c:ptCount val="1"/>
                <c:pt idx="0">
                  <c:v>average flow rate obtained (L/h)- Argon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'Argon-R134a comparison'!$B$3:$B$7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xVal>
          <c:yVal>
            <c:numRef>
              <c:f>'Argon-R134a comparison'!$C$3:$C$7</c:f>
              <c:numCache>
                <c:formatCode>General</c:formatCode>
                <c:ptCount val="5"/>
                <c:pt idx="0">
                  <c:v>4.1648906473031788</c:v>
                </c:pt>
                <c:pt idx="1">
                  <c:v>3.393105027679344</c:v>
                </c:pt>
                <c:pt idx="2">
                  <c:v>2.4984826320345466</c:v>
                </c:pt>
                <c:pt idx="3">
                  <c:v>1.5931887830957778</c:v>
                </c:pt>
                <c:pt idx="4">
                  <c:v>0.76140916800000003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E0-4C6A-A648-C9FE53844DC2}"/>
            </c:ext>
          </c:extLst>
        </c:ser>
        <c:ser>
          <c:idx val="1"/>
          <c:order val="1"/>
          <c:tx>
            <c:v>R134a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'Argon-R134a comparison'!$B$3:$B$7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xVal>
          <c:yVal>
            <c:numRef>
              <c:f>'Argon-R134a comparison'!$D$3:$D$7</c:f>
              <c:numCache>
                <c:formatCode>General</c:formatCode>
                <c:ptCount val="5"/>
                <c:pt idx="0">
                  <c:v>4.4047475657369999</c:v>
                </c:pt>
                <c:pt idx="1">
                  <c:v>3.6772000001564615</c:v>
                </c:pt>
                <c:pt idx="2">
                  <c:v>2.9815767851517792</c:v>
                </c:pt>
                <c:pt idx="3">
                  <c:v>2.2972175882858479</c:v>
                </c:pt>
                <c:pt idx="4">
                  <c:v>1.2705776720324582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EE0-4C6A-A648-C9FE53844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51888"/>
        <c:axId val="292252216"/>
      </c:scatterChart>
      <c:valAx>
        <c:axId val="292251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effectLst/>
                  </a:rPr>
                  <a:t>FLOW RATE (L/h)</a:t>
                </a:r>
                <a:endParaRPr lang="en-US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252216"/>
        <c:crosses val="autoZero"/>
        <c:crossBetween val="midCat"/>
      </c:valAx>
      <c:valAx>
        <c:axId val="29225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FLOW RATE OBTAINED (L/h)</a:t>
                </a:r>
                <a:endParaRPr lang="en-US" sz="600">
                  <a:effectLst/>
                </a:endParaRPr>
              </a:p>
            </c:rich>
          </c:tx>
          <c:layout>
            <c:manualLayout>
              <c:xMode val="edge"/>
              <c:yMode val="edge"/>
              <c:x val="3.6754166723102041E-2"/>
              <c:y val="0.268106218400626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251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Comparison betwwn obtained values and given values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'Argon '!$C$2</c:f>
              <c:strCache>
                <c:ptCount val="1"/>
                <c:pt idx="0">
                  <c:v>conversion factor obtained - short pipe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'Argon '!$B$3:$B$8</c:f>
              <c:numCache>
                <c:formatCode>General</c:formatCode>
                <c:ptCount val="6"/>
                <c:pt idx="0">
                  <c:v>25</c:v>
                </c:pt>
                <c:pt idx="1">
                  <c:v>20</c:v>
                </c:pt>
                <c:pt idx="2">
                  <c:v>15</c:v>
                </c:pt>
                <c:pt idx="3">
                  <c:v>10</c:v>
                </c:pt>
                <c:pt idx="4">
                  <c:v>5</c:v>
                </c:pt>
                <c:pt idx="5">
                  <c:v>4</c:v>
                </c:pt>
              </c:numCache>
            </c:numRef>
          </c:xVal>
          <c:yVal>
            <c:numRef>
              <c:f>'Argon '!$C$3:$C$8</c:f>
              <c:numCache>
                <c:formatCode>0.0000</c:formatCode>
                <c:ptCount val="6"/>
                <c:pt idx="0">
                  <c:v>0.97133835403946511</c:v>
                </c:pt>
                <c:pt idx="1">
                  <c:v>0.92617385016896137</c:v>
                </c:pt>
                <c:pt idx="2">
                  <c:v>0.91909714857142288</c:v>
                </c:pt>
                <c:pt idx="3">
                  <c:v>0.90620822311170512</c:v>
                </c:pt>
                <c:pt idx="4">
                  <c:v>0.83297812946063576</c:v>
                </c:pt>
                <c:pt idx="5">
                  <c:v>0.84827625691983599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02F-4CA1-854B-2A900533A0A9}"/>
            </c:ext>
          </c:extLst>
        </c:ser>
        <c:ser>
          <c:idx val="1"/>
          <c:order val="1"/>
          <c:tx>
            <c:v>given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'Argon '!$B$3:$B$8</c:f>
              <c:numCache>
                <c:formatCode>General</c:formatCode>
                <c:ptCount val="6"/>
                <c:pt idx="0">
                  <c:v>25</c:v>
                </c:pt>
                <c:pt idx="1">
                  <c:v>20</c:v>
                </c:pt>
                <c:pt idx="2">
                  <c:v>15</c:v>
                </c:pt>
                <c:pt idx="3">
                  <c:v>10</c:v>
                </c:pt>
                <c:pt idx="4">
                  <c:v>5</c:v>
                </c:pt>
                <c:pt idx="5">
                  <c:v>4</c:v>
                </c:pt>
              </c:numCache>
            </c:numRef>
          </c:xVal>
          <c:yVal>
            <c:numRef>
              <c:f>'Argon '!$E$3:$E$8</c:f>
              <c:numCache>
                <c:formatCode>General</c:formatCode>
                <c:ptCount val="6"/>
                <c:pt idx="0">
                  <c:v>0.84009999999999996</c:v>
                </c:pt>
                <c:pt idx="1">
                  <c:v>0.83840000000000003</c:v>
                </c:pt>
                <c:pt idx="2">
                  <c:v>0.83430000000000004</c:v>
                </c:pt>
                <c:pt idx="3">
                  <c:v>0.82940000000000003</c:v>
                </c:pt>
                <c:pt idx="4">
                  <c:v>0.82110000000000005</c:v>
                </c:pt>
                <c:pt idx="5">
                  <c:v>0.80989999999999995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02F-4CA1-854B-2A900533A0A9}"/>
            </c:ext>
          </c:extLst>
        </c:ser>
        <c:ser>
          <c:idx val="2"/>
          <c:order val="2"/>
          <c:tx>
            <c:v>long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'Argon '!$B$3:$B$8</c:f>
              <c:numCache>
                <c:formatCode>General</c:formatCode>
                <c:ptCount val="6"/>
                <c:pt idx="0">
                  <c:v>25</c:v>
                </c:pt>
                <c:pt idx="1">
                  <c:v>20</c:v>
                </c:pt>
                <c:pt idx="2">
                  <c:v>15</c:v>
                </c:pt>
                <c:pt idx="3">
                  <c:v>10</c:v>
                </c:pt>
                <c:pt idx="4">
                  <c:v>5</c:v>
                </c:pt>
                <c:pt idx="5">
                  <c:v>4</c:v>
                </c:pt>
              </c:numCache>
            </c:numRef>
          </c:xVal>
          <c:yVal>
            <c:numRef>
              <c:f>'Argon '!$D$3:$D$8</c:f>
              <c:numCache>
                <c:formatCode>0.0000</c:formatCode>
                <c:ptCount val="6"/>
                <c:pt idx="0">
                  <c:v>0.96619855399644738</c:v>
                </c:pt>
                <c:pt idx="1">
                  <c:v>0.87233765758477178</c:v>
                </c:pt>
                <c:pt idx="2">
                  <c:v>1.1095700416088765</c:v>
                </c:pt>
                <c:pt idx="3">
                  <c:v>0.84608296100445313</c:v>
                </c:pt>
                <c:pt idx="4">
                  <c:v>0.82322535397646546</c:v>
                </c:pt>
                <c:pt idx="5">
                  <c:v>0.90615744805411857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02F-4CA1-854B-2A900533A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867320"/>
        <c:axId val="437868960"/>
      </c:scatterChart>
      <c:valAx>
        <c:axId val="437867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Flow rate (L/h)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868960"/>
        <c:crosses val="autoZero"/>
        <c:crossBetween val="midCat"/>
      </c:valAx>
      <c:valAx>
        <c:axId val="437868960"/>
        <c:scaling>
          <c:orientation val="minMax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Conversion Factor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867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357961</xdr:colOff>
      <xdr:row>2</xdr:row>
      <xdr:rowOff>70736</xdr:rowOff>
    </xdr:from>
    <xdr:to>
      <xdr:col>28</xdr:col>
      <xdr:colOff>382209</xdr:colOff>
      <xdr:row>38</xdr:row>
      <xdr:rowOff>40883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D5B413-9DD0-4FC2-962D-70B2C9DF8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0.85632</cdr:x>
      <cdr:y>0.27269</cdr:y>
    </cdr:from>
    <cdr:to>
      <cdr:x>0.94648</cdr:x>
      <cdr:y>0.75051</cdr:y>
    </cdr:to>
    <cdr:grpSp>
      <cdr:nvGrpSpPr>
        <cdr:cNvPr id="7" name="Group 6">
          <a:extLst xmlns:a="http://schemas.openxmlformats.org/drawingml/2006/main">
            <a:ext uri="{FF2B5EF4-FFF2-40B4-BE49-F238E27FC236}">
              <a16:creationId xmlns:a16="http://schemas.microsoft.com/office/drawing/2014/main" id="{F70D0DD5-40A0-4B7D-A42C-6E1C4049F9AE}"/>
            </a:ext>
          </a:extLst>
        </cdr:cNvPr>
        <cdr:cNvGrpSpPr/>
      </cdr:nvGrpSpPr>
      <cdr:grpSpPr>
        <a:xfrm xmlns:a="http://schemas.openxmlformats.org/drawingml/2006/main">
          <a:off x="10624102" y="1764651"/>
          <a:ext cx="1118679" cy="3092169"/>
          <a:chOff x="5773640" y="980658"/>
          <a:chExt cx="607943" cy="1718389"/>
        </a:xfrm>
      </cdr:grpSpPr>
      <cdr:sp macro="" textlink="">
        <cdr:nvSpPr>
          <cdr:cNvPr id="2" name="TextBox 4">
            <a:extLst xmlns:a="http://schemas.openxmlformats.org/drawingml/2006/main">
              <a:ext uri="{FF2B5EF4-FFF2-40B4-BE49-F238E27FC236}">
                <a16:creationId xmlns:a16="http://schemas.microsoft.com/office/drawing/2014/main" id="{C3E6BDFB-6E21-4814-965C-58FB2417BA50}"/>
              </a:ext>
            </a:extLst>
          </cdr:cNvPr>
          <cdr:cNvSpPr txBox="1"/>
        </cdr:nvSpPr>
        <cdr:spPr>
          <a:xfrm xmlns:a="http://schemas.openxmlformats.org/drawingml/2006/main">
            <a:off x="5814478" y="980658"/>
            <a:ext cx="567105" cy="316759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none" rtlCol="0" anchor="t">
            <a:sp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400" b="1">
                <a:solidFill>
                  <a:srgbClr val="0070C0"/>
                </a:solidFill>
              </a:rPr>
              <a:t>5 L/h</a:t>
            </a:r>
          </a:p>
        </cdr:txBody>
      </cdr:sp>
      <cdr:sp macro="" textlink="">
        <cdr:nvSpPr>
          <cdr:cNvPr id="3" name="TextBox 5">
            <a:extLst xmlns:a="http://schemas.openxmlformats.org/drawingml/2006/main">
              <a:ext uri="{FF2B5EF4-FFF2-40B4-BE49-F238E27FC236}">
                <a16:creationId xmlns:a16="http://schemas.microsoft.com/office/drawing/2014/main" id="{4E885A0B-FDEE-4C35-B47F-70C93334EBD8}"/>
              </a:ext>
            </a:extLst>
          </cdr:cNvPr>
          <cdr:cNvSpPr txBox="1"/>
        </cdr:nvSpPr>
        <cdr:spPr>
          <a:xfrm xmlns:a="http://schemas.openxmlformats.org/drawingml/2006/main">
            <a:off x="5812446" y="1372760"/>
            <a:ext cx="567105" cy="316759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none" rtlCol="0" anchor="t">
            <a:sp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400" b="1">
                <a:solidFill>
                  <a:schemeClr val="accent2">
                    <a:lumMod val="75000"/>
                  </a:schemeClr>
                </a:solidFill>
              </a:rPr>
              <a:t>4 L/h</a:t>
            </a:r>
          </a:p>
        </cdr:txBody>
      </cdr:sp>
      <cdr:sp macro="" textlink="">
        <cdr:nvSpPr>
          <cdr:cNvPr id="4" name="TextBox 6">
            <a:extLst xmlns:a="http://schemas.openxmlformats.org/drawingml/2006/main">
              <a:ext uri="{FF2B5EF4-FFF2-40B4-BE49-F238E27FC236}">
                <a16:creationId xmlns:a16="http://schemas.microsoft.com/office/drawing/2014/main" id="{D65160ED-DBD7-40FA-AD58-888E0478976A}"/>
              </a:ext>
            </a:extLst>
          </cdr:cNvPr>
          <cdr:cNvSpPr txBox="1"/>
        </cdr:nvSpPr>
        <cdr:spPr>
          <a:xfrm xmlns:a="http://schemas.openxmlformats.org/drawingml/2006/main">
            <a:off x="5773744" y="1742201"/>
            <a:ext cx="567038" cy="316759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none" rtlCol="0" anchor="t">
            <a:sp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400" b="1">
                <a:solidFill>
                  <a:schemeClr val="bg1">
                    <a:lumMod val="50000"/>
                  </a:schemeClr>
                </a:solidFill>
              </a:rPr>
              <a:t>3 L/h</a:t>
            </a:r>
          </a:p>
        </cdr:txBody>
      </cdr:sp>
      <cdr:sp macro="" textlink="">
        <cdr:nvSpPr>
          <cdr:cNvPr id="5" name="TextBox 9">
            <a:extLst xmlns:a="http://schemas.openxmlformats.org/drawingml/2006/main">
              <a:ext uri="{FF2B5EF4-FFF2-40B4-BE49-F238E27FC236}">
                <a16:creationId xmlns:a16="http://schemas.microsoft.com/office/drawing/2014/main" id="{69F65E87-F115-4BA3-8140-B290E49E4CA3}"/>
              </a:ext>
            </a:extLst>
          </cdr:cNvPr>
          <cdr:cNvSpPr txBox="1"/>
        </cdr:nvSpPr>
        <cdr:spPr>
          <a:xfrm xmlns:a="http://schemas.openxmlformats.org/drawingml/2006/main">
            <a:off x="5773640" y="2030359"/>
            <a:ext cx="567105" cy="316759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none" rtlCol="0" anchor="t">
            <a:sp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400" b="1">
                <a:solidFill>
                  <a:schemeClr val="accent4">
                    <a:lumMod val="60000"/>
                    <a:lumOff val="40000"/>
                  </a:schemeClr>
                </a:solidFill>
              </a:rPr>
              <a:t>2 L/h</a:t>
            </a:r>
          </a:p>
        </cdr:txBody>
      </cdr:sp>
      <cdr:sp macro="" textlink="">
        <cdr:nvSpPr>
          <cdr:cNvPr id="6" name="TextBox 14">
            <a:extLst xmlns:a="http://schemas.openxmlformats.org/drawingml/2006/main">
              <a:ext uri="{FF2B5EF4-FFF2-40B4-BE49-F238E27FC236}">
                <a16:creationId xmlns:a16="http://schemas.microsoft.com/office/drawing/2014/main" id="{DCB1E03C-907C-4372-8B47-F1CCA594F371}"/>
              </a:ext>
            </a:extLst>
          </cdr:cNvPr>
          <cdr:cNvSpPr txBox="1"/>
        </cdr:nvSpPr>
        <cdr:spPr>
          <a:xfrm xmlns:a="http://schemas.openxmlformats.org/drawingml/2006/main">
            <a:off x="5796423" y="2516209"/>
            <a:ext cx="323028" cy="182838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none" rtlCol="0" anchor="t">
            <a:sp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400" b="1">
                <a:solidFill>
                  <a:schemeClr val="accent1">
                    <a:lumMod val="75000"/>
                  </a:schemeClr>
                </a:solidFill>
              </a:rPr>
              <a:t>1 L/h</a:t>
            </a: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82156</xdr:colOff>
      <xdr:row>3</xdr:row>
      <xdr:rowOff>86445</xdr:rowOff>
    </xdr:from>
    <xdr:to>
      <xdr:col>40</xdr:col>
      <xdr:colOff>612443</xdr:colOff>
      <xdr:row>67</xdr:row>
      <xdr:rowOff>136069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D319812D-34BF-4A6F-81B5-BD69DA0126AE}"/>
            </a:ext>
          </a:extLst>
        </xdr:cNvPr>
        <xdr:cNvGrpSpPr/>
      </xdr:nvGrpSpPr>
      <xdr:grpSpPr>
        <a:xfrm>
          <a:off x="20954879" y="694019"/>
          <a:ext cx="18960055" cy="12201120"/>
          <a:chOff x="20928299" y="685158"/>
          <a:chExt cx="18818287" cy="11661054"/>
        </a:xfrm>
      </xdr:grpSpPr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B30F2488-6C91-48E6-81BD-AA2D0EB5E93C}"/>
              </a:ext>
            </a:extLst>
          </xdr:cNvPr>
          <xdr:cNvGrpSpPr/>
        </xdr:nvGrpSpPr>
        <xdr:grpSpPr>
          <a:xfrm>
            <a:off x="20928299" y="685158"/>
            <a:ext cx="18818287" cy="11661054"/>
            <a:chOff x="20928299" y="685158"/>
            <a:chExt cx="18818287" cy="11661054"/>
          </a:xfrm>
        </xdr:grpSpPr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A17A6B54-1A0F-43C5-BE02-6FEA76F528D9}"/>
                </a:ext>
              </a:extLst>
            </xdr:cNvPr>
            <xdr:cNvGraphicFramePr/>
          </xdr:nvGraphicFramePr>
          <xdr:xfrm>
            <a:off x="20928299" y="685158"/>
            <a:ext cx="18818287" cy="1166105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0" name="TextBox 4">
              <a:extLst>
                <a:ext uri="{FF2B5EF4-FFF2-40B4-BE49-F238E27FC236}">
                  <a16:creationId xmlns:a16="http://schemas.microsoft.com/office/drawing/2014/main" id="{41782750-2752-4BDA-BA53-000C8E16E93E}"/>
                </a:ext>
              </a:extLst>
            </xdr:cNvPr>
            <xdr:cNvSpPr txBox="1"/>
          </xdr:nvSpPr>
          <xdr:spPr>
            <a:xfrm>
              <a:off x="37283571" y="3592287"/>
              <a:ext cx="889000" cy="4172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2000" b="1">
                  <a:solidFill>
                    <a:srgbClr val="0070C0"/>
                  </a:solidFill>
                </a:rPr>
                <a:t>25 L/h</a:t>
              </a:r>
            </a:p>
          </xdr:txBody>
        </xdr:sp>
        <xdr:sp macro="" textlink="">
          <xdr:nvSpPr>
            <xdr:cNvPr id="11" name="TextBox 4">
              <a:extLst>
                <a:ext uri="{FF2B5EF4-FFF2-40B4-BE49-F238E27FC236}">
                  <a16:creationId xmlns:a16="http://schemas.microsoft.com/office/drawing/2014/main" id="{692B7D22-EA93-4CA1-862F-4E64BFD2D77B}"/>
                </a:ext>
              </a:extLst>
            </xdr:cNvPr>
            <xdr:cNvSpPr txBox="1"/>
          </xdr:nvSpPr>
          <xdr:spPr>
            <a:xfrm>
              <a:off x="37254542" y="5359402"/>
              <a:ext cx="889000" cy="4172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2000" b="1">
                  <a:solidFill>
                    <a:schemeClr val="accent2">
                      <a:lumMod val="75000"/>
                    </a:schemeClr>
                  </a:solidFill>
                </a:rPr>
                <a:t>20 L/h</a:t>
              </a:r>
            </a:p>
          </xdr:txBody>
        </xdr:sp>
        <xdr:sp macro="" textlink="">
          <xdr:nvSpPr>
            <xdr:cNvPr id="12" name="TextBox 4">
              <a:extLst>
                <a:ext uri="{FF2B5EF4-FFF2-40B4-BE49-F238E27FC236}">
                  <a16:creationId xmlns:a16="http://schemas.microsoft.com/office/drawing/2014/main" id="{8CE5F93C-3ADA-4B48-A592-051DA4122609}"/>
                </a:ext>
              </a:extLst>
            </xdr:cNvPr>
            <xdr:cNvSpPr txBox="1"/>
          </xdr:nvSpPr>
          <xdr:spPr>
            <a:xfrm>
              <a:off x="37152942" y="6799945"/>
              <a:ext cx="889000" cy="4172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2000" b="1">
                  <a:solidFill>
                    <a:schemeClr val="bg1">
                      <a:lumMod val="50000"/>
                    </a:schemeClr>
                  </a:solidFill>
                </a:rPr>
                <a:t>15 L/h</a:t>
              </a:r>
            </a:p>
          </xdr:txBody>
        </xdr:sp>
        <xdr:sp macro="" textlink="">
          <xdr:nvSpPr>
            <xdr:cNvPr id="13" name="TextBox 4">
              <a:extLst>
                <a:ext uri="{FF2B5EF4-FFF2-40B4-BE49-F238E27FC236}">
                  <a16:creationId xmlns:a16="http://schemas.microsoft.com/office/drawing/2014/main" id="{28EA273B-E263-4F8D-9BFC-49BF1FE9EF80}"/>
                </a:ext>
              </a:extLst>
            </xdr:cNvPr>
            <xdr:cNvSpPr txBox="1"/>
          </xdr:nvSpPr>
          <xdr:spPr>
            <a:xfrm>
              <a:off x="37232771" y="8367488"/>
              <a:ext cx="889000" cy="4172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2000" b="1">
                  <a:solidFill>
                    <a:schemeClr val="accent4">
                      <a:lumMod val="75000"/>
                    </a:schemeClr>
                  </a:solidFill>
                </a:rPr>
                <a:t>10 L/h</a:t>
              </a:r>
            </a:p>
          </xdr:txBody>
        </xdr:sp>
        <xdr:sp macro="" textlink="">
          <xdr:nvSpPr>
            <xdr:cNvPr id="14" name="TextBox 4">
              <a:extLst>
                <a:ext uri="{FF2B5EF4-FFF2-40B4-BE49-F238E27FC236}">
                  <a16:creationId xmlns:a16="http://schemas.microsoft.com/office/drawing/2014/main" id="{FA17FB26-6AC6-436F-85F0-451EB3545E59}"/>
                </a:ext>
              </a:extLst>
            </xdr:cNvPr>
            <xdr:cNvSpPr txBox="1"/>
          </xdr:nvSpPr>
          <xdr:spPr>
            <a:xfrm>
              <a:off x="37076742" y="9880602"/>
              <a:ext cx="889000" cy="4172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2000" b="1">
                  <a:solidFill>
                    <a:schemeClr val="accent5">
                      <a:lumMod val="75000"/>
                    </a:schemeClr>
                  </a:solidFill>
                </a:rPr>
                <a:t>5 L/h</a:t>
              </a:r>
            </a:p>
          </xdr:txBody>
        </xdr:sp>
        <xdr:sp macro="" textlink="">
          <xdr:nvSpPr>
            <xdr:cNvPr id="15" name="TextBox 4">
              <a:extLst>
                <a:ext uri="{FF2B5EF4-FFF2-40B4-BE49-F238E27FC236}">
                  <a16:creationId xmlns:a16="http://schemas.microsoft.com/office/drawing/2014/main" id="{6734C23A-25F8-4BD8-A72C-7D81EDAA67B2}"/>
                </a:ext>
              </a:extLst>
            </xdr:cNvPr>
            <xdr:cNvSpPr txBox="1"/>
          </xdr:nvSpPr>
          <xdr:spPr>
            <a:xfrm>
              <a:off x="37047713" y="10196287"/>
              <a:ext cx="889000" cy="4172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2000" b="1">
                  <a:solidFill>
                    <a:schemeClr val="accent6">
                      <a:lumMod val="60000"/>
                      <a:lumOff val="40000"/>
                    </a:schemeClr>
                  </a:solidFill>
                </a:rPr>
                <a:t>4 L/h</a:t>
              </a:r>
            </a:p>
          </xdr:txBody>
        </xdr:sp>
        <xdr:sp macro="" textlink="">
          <xdr:nvSpPr>
            <xdr:cNvPr id="16" name="TextBox 4">
              <a:extLst>
                <a:ext uri="{FF2B5EF4-FFF2-40B4-BE49-F238E27FC236}">
                  <a16:creationId xmlns:a16="http://schemas.microsoft.com/office/drawing/2014/main" id="{9AC53C7E-74C6-4974-867E-35C5264C205D}"/>
                </a:ext>
              </a:extLst>
            </xdr:cNvPr>
            <xdr:cNvSpPr txBox="1"/>
          </xdr:nvSpPr>
          <xdr:spPr>
            <a:xfrm>
              <a:off x="37073113" y="10548259"/>
              <a:ext cx="889000" cy="4172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2000" b="1">
                  <a:solidFill>
                    <a:schemeClr val="accent1">
                      <a:lumMod val="75000"/>
                    </a:schemeClr>
                  </a:solidFill>
                </a:rPr>
                <a:t>3 L/h</a:t>
              </a:r>
            </a:p>
          </xdr:txBody>
        </xdr:sp>
        <xdr:sp macro="" textlink="">
          <xdr:nvSpPr>
            <xdr:cNvPr id="17" name="TextBox 4">
              <a:extLst>
                <a:ext uri="{FF2B5EF4-FFF2-40B4-BE49-F238E27FC236}">
                  <a16:creationId xmlns:a16="http://schemas.microsoft.com/office/drawing/2014/main" id="{0ABB16D4-68E2-43AA-BA33-FE8740C3738B}"/>
                </a:ext>
              </a:extLst>
            </xdr:cNvPr>
            <xdr:cNvSpPr txBox="1"/>
          </xdr:nvSpPr>
          <xdr:spPr>
            <a:xfrm>
              <a:off x="37062228" y="10863944"/>
              <a:ext cx="889000" cy="4172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2000" b="1">
                  <a:solidFill>
                    <a:schemeClr val="accent2">
                      <a:lumMod val="50000"/>
                    </a:schemeClr>
                  </a:solidFill>
                </a:rPr>
                <a:t>2 L/h</a:t>
              </a:r>
            </a:p>
          </xdr:txBody>
        </xdr:sp>
      </xdr:grpSp>
      <xdr:sp macro="" textlink="">
        <xdr:nvSpPr>
          <xdr:cNvPr id="18" name="TextBox 4">
            <a:extLst>
              <a:ext uri="{FF2B5EF4-FFF2-40B4-BE49-F238E27FC236}">
                <a16:creationId xmlns:a16="http://schemas.microsoft.com/office/drawing/2014/main" id="{B66CF5EB-8B99-4E74-8D29-32826C0B26F8}"/>
              </a:ext>
            </a:extLst>
          </xdr:cNvPr>
          <xdr:cNvSpPr txBox="1"/>
        </xdr:nvSpPr>
        <xdr:spPr>
          <a:xfrm>
            <a:off x="37123913" y="11179630"/>
            <a:ext cx="889000" cy="4172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chemeClr val="bg1">
                    <a:lumMod val="65000"/>
                  </a:schemeClr>
                </a:solidFill>
              </a:rPr>
              <a:t>1 L/h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0</xdr:rowOff>
    </xdr:from>
    <xdr:to>
      <xdr:col>25</xdr:col>
      <xdr:colOff>675431</xdr:colOff>
      <xdr:row>67</xdr:row>
      <xdr:rowOff>49626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460818-AC39-4C33-8E64-838B5397B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1097644</xdr:colOff>
      <xdr:row>12</xdr:row>
      <xdr:rowOff>68027</xdr:rowOff>
    </xdr:from>
    <xdr:to>
      <xdr:col>24</xdr:col>
      <xdr:colOff>580573</xdr:colOff>
      <xdr:row>14</xdr:row>
      <xdr:rowOff>143228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15FFE8A8-50FF-4231-B728-D24CF7A56355}"/>
            </a:ext>
          </a:extLst>
        </xdr:cNvPr>
        <xdr:cNvSpPr txBox="1"/>
      </xdr:nvSpPr>
      <xdr:spPr>
        <a:xfrm>
          <a:off x="34775323" y="2290527"/>
          <a:ext cx="889000" cy="438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>
              <a:solidFill>
                <a:srgbClr val="0070C0"/>
              </a:solidFill>
            </a:rPr>
            <a:t>25 L/h</a:t>
          </a:r>
        </a:p>
      </xdr:txBody>
    </xdr:sp>
    <xdr:clientData/>
  </xdr:twoCellAnchor>
  <xdr:twoCellAnchor>
    <xdr:from>
      <xdr:col>23</xdr:col>
      <xdr:colOff>887187</xdr:colOff>
      <xdr:row>26</xdr:row>
      <xdr:rowOff>40799</xdr:rowOff>
    </xdr:from>
    <xdr:to>
      <xdr:col>24</xdr:col>
      <xdr:colOff>370116</xdr:colOff>
      <xdr:row>28</xdr:row>
      <xdr:rowOff>116000</xdr:rowOff>
    </xdr:to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F67EA935-D172-41EF-ABDA-8CC1BA3F077A}"/>
            </a:ext>
          </a:extLst>
        </xdr:cNvPr>
        <xdr:cNvSpPr txBox="1"/>
      </xdr:nvSpPr>
      <xdr:spPr>
        <a:xfrm>
          <a:off x="34564866" y="4803299"/>
          <a:ext cx="889000" cy="438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>
              <a:solidFill>
                <a:schemeClr val="accent2">
                  <a:lumMod val="75000"/>
                </a:schemeClr>
              </a:solidFill>
            </a:rPr>
            <a:t>20 L/h</a:t>
          </a:r>
        </a:p>
      </xdr:txBody>
    </xdr:sp>
    <xdr:clientData/>
  </xdr:twoCellAnchor>
  <xdr:twoCellAnchor>
    <xdr:from>
      <xdr:col>23</xdr:col>
      <xdr:colOff>967015</xdr:colOff>
      <xdr:row>30</xdr:row>
      <xdr:rowOff>169671</xdr:rowOff>
    </xdr:from>
    <xdr:to>
      <xdr:col>24</xdr:col>
      <xdr:colOff>449944</xdr:colOff>
      <xdr:row>33</xdr:row>
      <xdr:rowOff>63443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2886C7E-F138-45EF-B720-908253B1D479}"/>
            </a:ext>
          </a:extLst>
        </xdr:cNvPr>
        <xdr:cNvSpPr txBox="1"/>
      </xdr:nvSpPr>
      <xdr:spPr>
        <a:xfrm>
          <a:off x="34644694" y="5657884"/>
          <a:ext cx="889000" cy="438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>
              <a:solidFill>
                <a:schemeClr val="bg1">
                  <a:lumMod val="50000"/>
                </a:schemeClr>
              </a:solidFill>
            </a:rPr>
            <a:t>15 L/h</a:t>
          </a:r>
        </a:p>
      </xdr:txBody>
    </xdr:sp>
    <xdr:clientData/>
  </xdr:twoCellAnchor>
  <xdr:twoCellAnchor>
    <xdr:from>
      <xdr:col>23</xdr:col>
      <xdr:colOff>956130</xdr:colOff>
      <xdr:row>43</xdr:row>
      <xdr:rowOff>23648</xdr:rowOff>
    </xdr:from>
    <xdr:to>
      <xdr:col>24</xdr:col>
      <xdr:colOff>439059</xdr:colOff>
      <xdr:row>45</xdr:row>
      <xdr:rowOff>98853</xdr:rowOff>
    </xdr:to>
    <xdr:sp macro="" textlink="">
      <xdr:nvSpPr>
        <xdr:cNvPr id="6" name="TextBox 4">
          <a:extLst>
            <a:ext uri="{FF2B5EF4-FFF2-40B4-BE49-F238E27FC236}">
              <a16:creationId xmlns:a16="http://schemas.microsoft.com/office/drawing/2014/main" id="{F4C1ADF2-6063-45D6-9E40-F294DB9A4BD7}"/>
            </a:ext>
          </a:extLst>
        </xdr:cNvPr>
        <xdr:cNvSpPr txBox="1"/>
      </xdr:nvSpPr>
      <xdr:spPr>
        <a:xfrm>
          <a:off x="34633809" y="7870436"/>
          <a:ext cx="889000" cy="438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>
              <a:solidFill>
                <a:schemeClr val="accent4">
                  <a:lumMod val="75000"/>
                </a:schemeClr>
              </a:solidFill>
            </a:rPr>
            <a:t>10 L/h</a:t>
          </a:r>
        </a:p>
      </xdr:txBody>
    </xdr:sp>
    <xdr:clientData/>
  </xdr:twoCellAnchor>
  <xdr:twoCellAnchor>
    <xdr:from>
      <xdr:col>23</xdr:col>
      <xdr:colOff>777422</xdr:colOff>
      <xdr:row>54</xdr:row>
      <xdr:rowOff>1918</xdr:rowOff>
    </xdr:from>
    <xdr:to>
      <xdr:col>24</xdr:col>
      <xdr:colOff>260351</xdr:colOff>
      <xdr:row>56</xdr:row>
      <xdr:rowOff>77119</xdr:rowOff>
    </xdr:to>
    <xdr:sp macro="" textlink="">
      <xdr:nvSpPr>
        <xdr:cNvPr id="7" name="TextBox 4">
          <a:extLst>
            <a:ext uri="{FF2B5EF4-FFF2-40B4-BE49-F238E27FC236}">
              <a16:creationId xmlns:a16="http://schemas.microsoft.com/office/drawing/2014/main" id="{A16F179B-93EF-43B8-97CE-40BC21838D7B}"/>
            </a:ext>
          </a:extLst>
        </xdr:cNvPr>
        <xdr:cNvSpPr txBox="1"/>
      </xdr:nvSpPr>
      <xdr:spPr>
        <a:xfrm>
          <a:off x="34455101" y="9844418"/>
          <a:ext cx="889000" cy="438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>
              <a:solidFill>
                <a:schemeClr val="accent5">
                  <a:lumMod val="75000"/>
                </a:schemeClr>
              </a:solidFill>
            </a:rPr>
            <a:t>5 L/h</a:t>
          </a:r>
        </a:p>
      </xdr:txBody>
    </xdr:sp>
    <xdr:clientData/>
  </xdr:twoCellAnchor>
  <xdr:twoCellAnchor>
    <xdr:from>
      <xdr:col>23</xdr:col>
      <xdr:colOff>793750</xdr:colOff>
      <xdr:row>55</xdr:row>
      <xdr:rowOff>61177</xdr:rowOff>
    </xdr:from>
    <xdr:to>
      <xdr:col>24</xdr:col>
      <xdr:colOff>276679</xdr:colOff>
      <xdr:row>57</xdr:row>
      <xdr:rowOff>136377</xdr:rowOff>
    </xdr:to>
    <xdr:sp macro="" textlink="">
      <xdr:nvSpPr>
        <xdr:cNvPr id="8" name="TextBox 4">
          <a:extLst>
            <a:ext uri="{FF2B5EF4-FFF2-40B4-BE49-F238E27FC236}">
              <a16:creationId xmlns:a16="http://schemas.microsoft.com/office/drawing/2014/main" id="{F2727280-8904-42EA-A913-8DA51C43C106}"/>
            </a:ext>
          </a:extLst>
        </xdr:cNvPr>
        <xdr:cNvSpPr txBox="1"/>
      </xdr:nvSpPr>
      <xdr:spPr>
        <a:xfrm>
          <a:off x="34471429" y="10085106"/>
          <a:ext cx="889000" cy="438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>
              <a:solidFill>
                <a:schemeClr val="accent6">
                  <a:lumMod val="60000"/>
                  <a:lumOff val="40000"/>
                </a:schemeClr>
              </a:solidFill>
            </a:rPr>
            <a:t>4 L/h</a:t>
          </a:r>
        </a:p>
      </xdr:txBody>
    </xdr:sp>
    <xdr:clientData/>
  </xdr:twoCellAnchor>
  <xdr:twoCellAnchor>
    <xdr:from>
      <xdr:col>23</xdr:col>
      <xdr:colOff>751114</xdr:colOff>
      <xdr:row>57</xdr:row>
      <xdr:rowOff>45135</xdr:rowOff>
    </xdr:from>
    <xdr:to>
      <xdr:col>24</xdr:col>
      <xdr:colOff>234043</xdr:colOff>
      <xdr:row>59</xdr:row>
      <xdr:rowOff>120340</xdr:rowOff>
    </xdr:to>
    <xdr:sp macro="" textlink="">
      <xdr:nvSpPr>
        <xdr:cNvPr id="9" name="TextBox 4">
          <a:extLst>
            <a:ext uri="{FF2B5EF4-FFF2-40B4-BE49-F238E27FC236}">
              <a16:creationId xmlns:a16="http://schemas.microsoft.com/office/drawing/2014/main" id="{45227141-2082-4652-8512-9B9CD602EF7F}"/>
            </a:ext>
          </a:extLst>
        </xdr:cNvPr>
        <xdr:cNvSpPr txBox="1"/>
      </xdr:nvSpPr>
      <xdr:spPr>
        <a:xfrm>
          <a:off x="34428793" y="10431923"/>
          <a:ext cx="889000" cy="438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>
              <a:solidFill>
                <a:schemeClr val="accent1">
                  <a:lumMod val="75000"/>
                </a:schemeClr>
              </a:solidFill>
            </a:rPr>
            <a:t>3 L/h</a:t>
          </a:r>
        </a:p>
      </xdr:txBody>
    </xdr:sp>
    <xdr:clientData/>
  </xdr:twoCellAnchor>
  <xdr:twoCellAnchor>
    <xdr:from>
      <xdr:col>23</xdr:col>
      <xdr:colOff>748394</xdr:colOff>
      <xdr:row>58</xdr:row>
      <xdr:rowOff>158749</xdr:rowOff>
    </xdr:from>
    <xdr:to>
      <xdr:col>24</xdr:col>
      <xdr:colOff>231323</xdr:colOff>
      <xdr:row>61</xdr:row>
      <xdr:rowOff>64987</xdr:rowOff>
    </xdr:to>
    <xdr:sp macro="" textlink="">
      <xdr:nvSpPr>
        <xdr:cNvPr id="10" name="TextBox 4">
          <a:extLst>
            <a:ext uri="{FF2B5EF4-FFF2-40B4-BE49-F238E27FC236}">
              <a16:creationId xmlns:a16="http://schemas.microsoft.com/office/drawing/2014/main" id="{9126834B-3902-45A9-B7C3-C330C3907446}"/>
            </a:ext>
          </a:extLst>
        </xdr:cNvPr>
        <xdr:cNvSpPr txBox="1"/>
      </xdr:nvSpPr>
      <xdr:spPr>
        <a:xfrm>
          <a:off x="34426073" y="10726962"/>
          <a:ext cx="889000" cy="45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>
              <a:solidFill>
                <a:schemeClr val="accent2">
                  <a:lumMod val="50000"/>
                </a:schemeClr>
              </a:solidFill>
            </a:rPr>
            <a:t>2 L/h</a:t>
          </a:r>
        </a:p>
      </xdr:txBody>
    </xdr:sp>
    <xdr:clientData/>
  </xdr:twoCellAnchor>
  <xdr:twoCellAnchor>
    <xdr:from>
      <xdr:col>23</xdr:col>
      <xdr:colOff>787400</xdr:colOff>
      <xdr:row>60</xdr:row>
      <xdr:rowOff>68689</xdr:rowOff>
    </xdr:from>
    <xdr:to>
      <xdr:col>24</xdr:col>
      <xdr:colOff>270329</xdr:colOff>
      <xdr:row>62</xdr:row>
      <xdr:rowOff>156356</xdr:rowOff>
    </xdr:to>
    <xdr:sp macro="" textlink="">
      <xdr:nvSpPr>
        <xdr:cNvPr id="11" name="TextBox 4">
          <a:extLst>
            <a:ext uri="{FF2B5EF4-FFF2-40B4-BE49-F238E27FC236}">
              <a16:creationId xmlns:a16="http://schemas.microsoft.com/office/drawing/2014/main" id="{31D36154-74D5-4B26-AD79-A93272C59C6A}"/>
            </a:ext>
          </a:extLst>
        </xdr:cNvPr>
        <xdr:cNvSpPr txBox="1"/>
      </xdr:nvSpPr>
      <xdr:spPr>
        <a:xfrm>
          <a:off x="34465079" y="10999760"/>
          <a:ext cx="889000" cy="45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>
              <a:solidFill>
                <a:schemeClr val="bg1">
                  <a:lumMod val="65000"/>
                </a:schemeClr>
              </a:solidFill>
            </a:rPr>
            <a:t>1 L/h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220435</xdr:colOff>
      <xdr:row>1</xdr:row>
      <xdr:rowOff>61684</xdr:rowOff>
    </xdr:from>
    <xdr:to>
      <xdr:col>8</xdr:col>
      <xdr:colOff>845286</xdr:colOff>
      <xdr:row>19</xdr:row>
      <xdr:rowOff>98273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C0E7F9-770E-4559-8022-2F02BBE34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0.45895</cdr:x>
      <cdr:y>0.30638</cdr:y>
    </cdr:from>
    <cdr:to>
      <cdr:x>0.64342</cdr:x>
      <cdr:y>0.40711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B68A886-663B-445C-ABF6-2A0EFF406899}"/>
            </a:ext>
          </a:extLst>
        </cdr:cNvPr>
        <cdr:cNvSpPr txBox="1"/>
      </cdr:nvSpPr>
      <cdr:spPr>
        <a:xfrm xmlns:a="http://schemas.openxmlformats.org/drawingml/2006/main">
          <a:off x="2576589" y="1011768"/>
          <a:ext cx="1035655" cy="332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chemeClr val="accent2">
                  <a:lumMod val="75000"/>
                </a:schemeClr>
              </a:solidFill>
            </a:rPr>
            <a:t>LONG PIPE</a:t>
          </a:r>
        </a:p>
      </cdr:txBody>
    </cdr:sp>
  </cdr:relSizeAnchor>
  <cdr:relSizeAnchor xmlns:cdr="http://schemas.openxmlformats.org/drawingml/2006/chartDrawing">
    <cdr:from>
      <cdr:x>0.50742</cdr:x>
      <cdr:y>0.54217</cdr:y>
    </cdr:from>
    <cdr:to>
      <cdr:x>0.69189</cdr:x>
      <cdr:y>0.64289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DDAFDC8-40C6-4E45-BD5C-39C9BAC146B6}"/>
            </a:ext>
          </a:extLst>
        </cdr:cNvPr>
        <cdr:cNvSpPr txBox="1"/>
      </cdr:nvSpPr>
      <cdr:spPr>
        <a:xfrm xmlns:a="http://schemas.openxmlformats.org/drawingml/2006/main">
          <a:off x="2848731" y="1790399"/>
          <a:ext cx="1035655" cy="332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chemeClr val="accent1"/>
              </a:solidFill>
            </a:rPr>
            <a:t>SHORT PIPE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582386</xdr:colOff>
      <xdr:row>2</xdr:row>
      <xdr:rowOff>24493</xdr:rowOff>
    </xdr:from>
    <xdr:to>
      <xdr:col>14</xdr:col>
      <xdr:colOff>326571</xdr:colOff>
      <xdr:row>21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7DDD30-8CAD-4F52-B609-B6955ABFC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149679</xdr:colOff>
      <xdr:row>8</xdr:row>
      <xdr:rowOff>27215</xdr:rowOff>
    </xdr:from>
    <xdr:to>
      <xdr:col>10</xdr:col>
      <xdr:colOff>532192</xdr:colOff>
      <xdr:row>9</xdr:row>
      <xdr:rowOff>169334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A958757D-F60A-439E-A746-84F2A0EE5F14}"/>
            </a:ext>
          </a:extLst>
        </xdr:cNvPr>
        <xdr:cNvSpPr txBox="1"/>
      </xdr:nvSpPr>
      <xdr:spPr>
        <a:xfrm>
          <a:off x="10708822" y="1551215"/>
          <a:ext cx="1035655" cy="3326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chemeClr val="accent2">
                  <a:lumMod val="75000"/>
                </a:schemeClr>
              </a:solidFill>
            </a:rPr>
            <a:t>R134a</a:t>
          </a:r>
        </a:p>
      </xdr:txBody>
    </xdr:sp>
    <xdr:clientData/>
  </xdr:twoCellAnchor>
  <xdr:twoCellAnchor>
    <xdr:from>
      <xdr:col>9</xdr:col>
      <xdr:colOff>421821</xdr:colOff>
      <xdr:row>12</xdr:row>
      <xdr:rowOff>43846</xdr:rowOff>
    </xdr:from>
    <xdr:to>
      <xdr:col>11</xdr:col>
      <xdr:colOff>151191</xdr:colOff>
      <xdr:row>13</xdr:row>
      <xdr:rowOff>185965</xdr:rowOff>
    </xdr:to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DBD5248D-B8CB-47C8-B57E-505E3C92FA1D}"/>
            </a:ext>
          </a:extLst>
        </xdr:cNvPr>
        <xdr:cNvSpPr txBox="1"/>
      </xdr:nvSpPr>
      <xdr:spPr>
        <a:xfrm>
          <a:off x="10980964" y="2329846"/>
          <a:ext cx="1035655" cy="3326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chemeClr val="accent1"/>
              </a:solidFill>
            </a:rPr>
            <a:t>ARGON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483466</xdr:colOff>
      <xdr:row>2</xdr:row>
      <xdr:rowOff>15552</xdr:rowOff>
    </xdr:from>
    <xdr:to>
      <xdr:col>15</xdr:col>
      <xdr:colOff>80751</xdr:colOff>
      <xdr:row>21</xdr:row>
      <xdr:rowOff>42559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6CED3C9-19BB-4C28-BF45-5E25CF2C7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0.75175</cdr:x>
      <cdr:y>0.61055</cdr:y>
    </cdr:from>
    <cdr:to>
      <cdr:x>0.92073</cdr:x>
      <cdr:y>0.70366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DBD5248D-B8CB-47C8-B57E-505E3C92FA1D}"/>
            </a:ext>
          </a:extLst>
        </cdr:cNvPr>
        <cdr:cNvSpPr txBox="1"/>
      </cdr:nvSpPr>
      <cdr:spPr>
        <a:xfrm xmlns:a="http://schemas.openxmlformats.org/drawingml/2006/main">
          <a:off x="4607249" y="2181290"/>
          <a:ext cx="1035655" cy="332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2">
                  <a:lumMod val="75000"/>
                </a:schemeClr>
              </a:solidFill>
            </a:rPr>
            <a:t>given values</a:t>
          </a:r>
        </a:p>
      </cdr:txBody>
    </cdr:sp>
  </cdr:relSizeAnchor>
  <cdr:relSizeAnchor xmlns:cdr="http://schemas.openxmlformats.org/drawingml/2006/chartDrawing">
    <cdr:from>
      <cdr:x>0.67943</cdr:x>
      <cdr:y>0.33633</cdr:y>
    </cdr:from>
    <cdr:to>
      <cdr:x>0.84842</cdr:x>
      <cdr:y>0.42943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EB1B23D-6EA2-4664-9D8B-993771DC454D}"/>
            </a:ext>
          </a:extLst>
        </cdr:cNvPr>
        <cdr:cNvSpPr txBox="1"/>
      </cdr:nvSpPr>
      <cdr:spPr>
        <a:xfrm xmlns:a="http://schemas.openxmlformats.org/drawingml/2006/main">
          <a:off x="4164045" y="1201576"/>
          <a:ext cx="1035655" cy="332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1"/>
              </a:solidFill>
            </a:rPr>
            <a:t>short pipe</a:t>
          </a:r>
        </a:p>
      </cdr:txBody>
    </cdr:sp>
  </cdr:relSizeAnchor>
  <cdr:relSizeAnchor xmlns:cdr="http://schemas.openxmlformats.org/drawingml/2006/chartDrawing">
    <cdr:from>
      <cdr:x>0.36987</cdr:x>
      <cdr:y>0.18616</cdr:y>
    </cdr:from>
    <cdr:to>
      <cdr:x>0.53885</cdr:x>
      <cdr:y>0.27926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0C3E60C7-1FD8-4971-AA97-98975A4D1A62}"/>
            </a:ext>
          </a:extLst>
        </cdr:cNvPr>
        <cdr:cNvSpPr txBox="1"/>
      </cdr:nvSpPr>
      <cdr:spPr>
        <a:xfrm xmlns:a="http://schemas.openxmlformats.org/drawingml/2006/main">
          <a:off x="2266821" y="665066"/>
          <a:ext cx="1035655" cy="332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bg1">
                  <a:lumMod val="65000"/>
                </a:schemeClr>
              </a:solidFill>
            </a:rPr>
            <a:t>long pipe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18F16-3F3E-4D03-90E0-3FD45CE495E8}">
  <dimension ref="B3:K37"/>
  <sheetViews>
    <sheetView topLeftCell="C1" zoomScale="36" zoomScaleNormal="50" workbookViewId="0">
      <selection activeCell="H4" sqref="H4:H9"/>
    </sheetView>
  </sheetViews>
  <sheetFormatPr defaultColWidth="13.4609375" defaultRowHeight="12.9" x14ac:dyDescent="0.35"/>
  <cols>
    <col min="1" max="3" width="13.4609375" style="8"/>
    <col min="4" max="4" width="13.4609375" style="7"/>
    <col min="5" max="9" width="13.4609375" style="8"/>
    <col min="10" max="10" width="21.07421875" style="8" customWidth="1"/>
    <col min="11" max="11" width="33.07421875" style="8" customWidth="1"/>
    <col min="12" max="16384" width="13.4609375" style="8"/>
  </cols>
  <sheetData>
    <row r="3" spans="2:11" x14ac:dyDescent="0.35">
      <c r="B3" s="5" t="s">
        <v>7</v>
      </c>
      <c r="C3" s="5" t="s">
        <v>0</v>
      </c>
      <c r="D3" s="6" t="s">
        <v>1</v>
      </c>
      <c r="E3" s="5" t="s">
        <v>2</v>
      </c>
      <c r="F3" s="5" t="s">
        <v>8</v>
      </c>
      <c r="G3" s="5" t="s">
        <v>3</v>
      </c>
      <c r="H3" s="5" t="s">
        <v>4</v>
      </c>
      <c r="I3" s="5" t="s">
        <v>5</v>
      </c>
      <c r="J3" s="5" t="s">
        <v>9</v>
      </c>
      <c r="K3" s="8" t="s">
        <v>10</v>
      </c>
    </row>
    <row r="4" spans="2:11" ht="14.6" x14ac:dyDescent="0.4">
      <c r="B4" s="1">
        <v>1</v>
      </c>
      <c r="C4" s="14">
        <v>5</v>
      </c>
      <c r="D4" s="7">
        <v>0</v>
      </c>
      <c r="E4" s="1">
        <v>0</v>
      </c>
      <c r="F4" s="1">
        <v>0</v>
      </c>
      <c r="G4" s="8">
        <v>0</v>
      </c>
      <c r="H4" s="8">
        <f>(G4*1000)/3600</f>
        <v>0</v>
      </c>
      <c r="I4" s="13">
        <f>AVERAGE(H5:H9)</f>
        <v>4.4047475657369999</v>
      </c>
      <c r="J4" s="13">
        <f>I4/C4</f>
        <v>0.8809495131474</v>
      </c>
      <c r="K4" s="8">
        <f>H4/5</f>
        <v>0</v>
      </c>
    </row>
    <row r="5" spans="2:11" ht="14.6" x14ac:dyDescent="0.4">
      <c r="B5" s="1">
        <v>2</v>
      </c>
      <c r="C5" s="14"/>
      <c r="D5" s="7">
        <v>76.7</v>
      </c>
      <c r="E5" s="1">
        <v>100</v>
      </c>
      <c r="F5" s="1">
        <v>100</v>
      </c>
      <c r="G5" s="8">
        <f t="shared" ref="G5:G9" si="0">F5/D5</f>
        <v>1.3037809647979139</v>
      </c>
      <c r="H5" s="8">
        <f>(G5*3600)/1000</f>
        <v>4.6936114732724903</v>
      </c>
      <c r="I5" s="13"/>
      <c r="J5" s="13"/>
      <c r="K5" s="9">
        <f t="shared" ref="K5:K9" si="1">H5/5</f>
        <v>0.93872229465449808</v>
      </c>
    </row>
    <row r="6" spans="2:11" ht="14.6" x14ac:dyDescent="0.4">
      <c r="B6" s="1">
        <v>3</v>
      </c>
      <c r="C6" s="14"/>
      <c r="D6" s="7">
        <v>85.34</v>
      </c>
      <c r="E6" s="1">
        <v>200</v>
      </c>
      <c r="F6" s="1">
        <v>100</v>
      </c>
      <c r="G6" s="8">
        <f t="shared" si="0"/>
        <v>1.1717834544176235</v>
      </c>
      <c r="H6" s="8">
        <f t="shared" ref="H6:H37" si="2">(G6*3600)/1000</f>
        <v>4.218420435903445</v>
      </c>
      <c r="I6" s="13"/>
      <c r="J6" s="13"/>
      <c r="K6" s="9">
        <f t="shared" si="1"/>
        <v>0.84368408718068899</v>
      </c>
    </row>
    <row r="7" spans="2:11" ht="14.6" x14ac:dyDescent="0.4">
      <c r="B7" s="1">
        <v>4</v>
      </c>
      <c r="C7" s="14"/>
      <c r="D7" s="7">
        <v>81.38</v>
      </c>
      <c r="E7" s="1">
        <v>300</v>
      </c>
      <c r="F7" s="1">
        <v>100</v>
      </c>
      <c r="G7" s="8">
        <f t="shared" si="0"/>
        <v>1.2288031457360531</v>
      </c>
      <c r="H7" s="8">
        <f t="shared" si="2"/>
        <v>4.4236913246497913</v>
      </c>
      <c r="I7" s="13"/>
      <c r="J7" s="13"/>
      <c r="K7" s="9">
        <f t="shared" si="1"/>
        <v>0.88473826492995822</v>
      </c>
    </row>
    <row r="8" spans="2:11" ht="14.6" x14ac:dyDescent="0.4">
      <c r="B8" s="1">
        <v>5</v>
      </c>
      <c r="C8" s="14"/>
      <c r="D8" s="7">
        <v>80.13</v>
      </c>
      <c r="E8" s="1">
        <v>400</v>
      </c>
      <c r="F8" s="1">
        <v>100</v>
      </c>
      <c r="G8" s="8">
        <f t="shared" si="0"/>
        <v>1.2479720454261825</v>
      </c>
      <c r="H8" s="8">
        <f t="shared" si="2"/>
        <v>4.4926993635342569</v>
      </c>
      <c r="I8" s="13"/>
      <c r="J8" s="13"/>
      <c r="K8" s="9">
        <f t="shared" si="1"/>
        <v>0.89853987270685143</v>
      </c>
    </row>
    <row r="9" spans="2:11" ht="14.6" x14ac:dyDescent="0.4">
      <c r="B9" s="1">
        <v>6</v>
      </c>
      <c r="C9" s="14"/>
      <c r="D9" s="7">
        <v>85.81</v>
      </c>
      <c r="E9" s="1">
        <v>500</v>
      </c>
      <c r="F9" s="1">
        <v>100</v>
      </c>
      <c r="G9" s="8">
        <f t="shared" si="0"/>
        <v>1.1653653420347279</v>
      </c>
      <c r="H9" s="8">
        <f t="shared" si="2"/>
        <v>4.1953152313250204</v>
      </c>
      <c r="I9" s="13"/>
      <c r="J9" s="13"/>
      <c r="K9" s="9">
        <f t="shared" si="1"/>
        <v>0.83906304626500405</v>
      </c>
    </row>
    <row r="10" spans="2:11" ht="14.6" x14ac:dyDescent="0.4">
      <c r="B10" s="1"/>
      <c r="C10" s="1"/>
      <c r="E10" s="1"/>
      <c r="F10" s="1"/>
    </row>
    <row r="11" spans="2:11" ht="14.6" x14ac:dyDescent="0.4">
      <c r="B11" s="1">
        <v>1</v>
      </c>
      <c r="C11" s="14">
        <v>4</v>
      </c>
      <c r="D11" s="7">
        <v>0</v>
      </c>
      <c r="E11" s="1">
        <v>0</v>
      </c>
      <c r="F11" s="1">
        <v>0</v>
      </c>
      <c r="G11" s="8">
        <v>0</v>
      </c>
      <c r="H11" s="8">
        <f t="shared" si="2"/>
        <v>0</v>
      </c>
      <c r="I11" s="13">
        <f>AVERAGE(H12:H16)</f>
        <v>3.6772000001564615</v>
      </c>
      <c r="J11" s="13">
        <f>I11/C11</f>
        <v>0.91930000003911538</v>
      </c>
      <c r="K11" s="8">
        <f>H11/4</f>
        <v>0</v>
      </c>
    </row>
    <row r="12" spans="2:11" ht="14.6" x14ac:dyDescent="0.4">
      <c r="B12" s="1">
        <v>2</v>
      </c>
      <c r="C12" s="14"/>
      <c r="D12" s="7">
        <v>94.39</v>
      </c>
      <c r="E12" s="1">
        <v>100</v>
      </c>
      <c r="F12" s="1">
        <v>100</v>
      </c>
      <c r="G12" s="8">
        <f>F12/D12</f>
        <v>1.0594342621040365</v>
      </c>
      <c r="H12" s="8">
        <f t="shared" si="2"/>
        <v>3.8139633435745313</v>
      </c>
      <c r="I12" s="13"/>
      <c r="J12" s="13"/>
      <c r="K12" s="9">
        <f t="shared" ref="K12:K16" si="3">H12/4</f>
        <v>0.95349083589363282</v>
      </c>
    </row>
    <row r="13" spans="2:11" ht="14.6" x14ac:dyDescent="0.4">
      <c r="B13" s="1">
        <v>3</v>
      </c>
      <c r="C13" s="14"/>
      <c r="D13" s="7">
        <v>98.87</v>
      </c>
      <c r="E13" s="1">
        <v>200</v>
      </c>
      <c r="F13" s="1">
        <v>100</v>
      </c>
      <c r="G13" s="8">
        <f t="shared" ref="G13:G37" si="4">F13/D13</f>
        <v>1.0114291493880854</v>
      </c>
      <c r="H13" s="8">
        <f t="shared" si="2"/>
        <v>3.6411449377971072</v>
      </c>
      <c r="I13" s="13"/>
      <c r="J13" s="13"/>
      <c r="K13" s="9">
        <f t="shared" si="3"/>
        <v>0.91028623444927681</v>
      </c>
    </row>
    <row r="14" spans="2:11" ht="14.6" x14ac:dyDescent="0.4">
      <c r="B14" s="1">
        <v>4</v>
      </c>
      <c r="C14" s="14"/>
      <c r="D14" s="7">
        <v>98.1</v>
      </c>
      <c r="E14" s="1">
        <v>300</v>
      </c>
      <c r="F14" s="1">
        <v>100</v>
      </c>
      <c r="G14" s="8">
        <f t="shared" si="4"/>
        <v>1.0193679918450562</v>
      </c>
      <c r="H14" s="8">
        <f t="shared" si="2"/>
        <v>3.669724770642202</v>
      </c>
      <c r="I14" s="13"/>
      <c r="J14" s="13"/>
      <c r="K14" s="9">
        <f t="shared" si="3"/>
        <v>0.91743119266055051</v>
      </c>
    </row>
    <row r="15" spans="2:11" ht="14.6" x14ac:dyDescent="0.4">
      <c r="B15" s="1">
        <v>5</v>
      </c>
      <c r="C15" s="14"/>
      <c r="D15" s="7">
        <v>97.69</v>
      </c>
      <c r="E15" s="1">
        <v>400</v>
      </c>
      <c r="F15" s="1">
        <v>100</v>
      </c>
      <c r="G15" s="8">
        <f t="shared" si="4"/>
        <v>1.0236462278636504</v>
      </c>
      <c r="H15" s="8">
        <f t="shared" si="2"/>
        <v>3.6851264203091416</v>
      </c>
      <c r="I15" s="13"/>
      <c r="J15" s="13"/>
      <c r="K15" s="9">
        <f t="shared" si="3"/>
        <v>0.9212816050772854</v>
      </c>
    </row>
    <row r="16" spans="2:11" ht="14.6" x14ac:dyDescent="0.4">
      <c r="B16" s="1">
        <v>6</v>
      </c>
      <c r="C16" s="14"/>
      <c r="D16" s="7">
        <v>100.67</v>
      </c>
      <c r="E16" s="1">
        <v>500</v>
      </c>
      <c r="F16" s="1">
        <v>100</v>
      </c>
      <c r="G16" s="8">
        <f t="shared" si="4"/>
        <v>0.99334459123870067</v>
      </c>
      <c r="H16" s="8">
        <f t="shared" si="2"/>
        <v>3.5760405284593224</v>
      </c>
      <c r="I16" s="13"/>
      <c r="J16" s="13"/>
      <c r="K16" s="9">
        <f t="shared" si="3"/>
        <v>0.8940101321148306</v>
      </c>
    </row>
    <row r="17" spans="2:11" ht="14.6" x14ac:dyDescent="0.4">
      <c r="B17" s="1"/>
      <c r="C17" s="1"/>
      <c r="E17" s="1"/>
      <c r="F17" s="1"/>
    </row>
    <row r="18" spans="2:11" ht="14.6" x14ac:dyDescent="0.4">
      <c r="B18" s="1">
        <v>1</v>
      </c>
      <c r="C18" s="14">
        <v>3</v>
      </c>
      <c r="D18" s="7">
        <v>0</v>
      </c>
      <c r="E18" s="1">
        <v>0</v>
      </c>
      <c r="F18" s="1">
        <v>0</v>
      </c>
      <c r="G18" s="8">
        <v>0</v>
      </c>
      <c r="H18" s="8">
        <f t="shared" si="2"/>
        <v>0</v>
      </c>
      <c r="I18" s="13">
        <f>AVERAGE(H19:H23)</f>
        <v>2.9815767851517792</v>
      </c>
      <c r="J18" s="13">
        <f>I18/C18</f>
        <v>0.99385892838392642</v>
      </c>
      <c r="K18" s="8">
        <f>H18/3</f>
        <v>0</v>
      </c>
    </row>
    <row r="19" spans="2:11" ht="14.6" x14ac:dyDescent="0.4">
      <c r="B19" s="1">
        <v>2</v>
      </c>
      <c r="C19" s="14"/>
      <c r="D19" s="7">
        <v>121.75</v>
      </c>
      <c r="E19" s="1">
        <v>100</v>
      </c>
      <c r="F19" s="1">
        <v>100</v>
      </c>
      <c r="G19" s="8">
        <f t="shared" si="4"/>
        <v>0.82135523613963035</v>
      </c>
      <c r="H19" s="8">
        <f t="shared" si="2"/>
        <v>2.9568788501026693</v>
      </c>
      <c r="I19" s="13"/>
      <c r="J19" s="13"/>
      <c r="K19" s="9">
        <f t="shared" ref="K19:K23" si="5">H19/3</f>
        <v>0.98562628336755642</v>
      </c>
    </row>
    <row r="20" spans="2:11" ht="14.6" x14ac:dyDescent="0.4">
      <c r="B20" s="1">
        <v>3</v>
      </c>
      <c r="C20" s="14"/>
      <c r="D20" s="7">
        <v>120.97</v>
      </c>
      <c r="E20" s="1">
        <v>200</v>
      </c>
      <c r="F20" s="1">
        <v>100</v>
      </c>
      <c r="G20" s="8">
        <f t="shared" si="4"/>
        <v>0.82665123584359756</v>
      </c>
      <c r="H20" s="8">
        <f t="shared" si="2"/>
        <v>2.9759444490369509</v>
      </c>
      <c r="I20" s="13"/>
      <c r="J20" s="13"/>
      <c r="K20" s="9">
        <f t="shared" si="5"/>
        <v>0.99198148301231692</v>
      </c>
    </row>
    <row r="21" spans="2:11" ht="14.6" x14ac:dyDescent="0.4">
      <c r="B21" s="1">
        <v>4</v>
      </c>
      <c r="C21" s="14"/>
      <c r="D21" s="7">
        <v>118.14</v>
      </c>
      <c r="E21" s="1">
        <v>300</v>
      </c>
      <c r="F21" s="1">
        <v>100</v>
      </c>
      <c r="G21" s="8">
        <f t="shared" si="4"/>
        <v>0.84645336041984087</v>
      </c>
      <c r="H21" s="8">
        <f t="shared" si="2"/>
        <v>3.0472320975114271</v>
      </c>
      <c r="I21" s="13"/>
      <c r="J21" s="13"/>
      <c r="K21" s="9">
        <f t="shared" si="5"/>
        <v>1.015744032503809</v>
      </c>
    </row>
    <row r="22" spans="2:11" ht="14.6" x14ac:dyDescent="0.4">
      <c r="B22" s="1">
        <v>5</v>
      </c>
      <c r="C22" s="14"/>
      <c r="D22" s="7">
        <v>119.07</v>
      </c>
      <c r="E22" s="1">
        <v>400</v>
      </c>
      <c r="F22" s="1">
        <v>100</v>
      </c>
      <c r="G22" s="8">
        <f t="shared" si="4"/>
        <v>0.83984210968337958</v>
      </c>
      <c r="H22" s="8">
        <f t="shared" si="2"/>
        <v>3.0234315948601664</v>
      </c>
      <c r="I22" s="13"/>
      <c r="J22" s="13"/>
      <c r="K22" s="9">
        <f t="shared" si="5"/>
        <v>1.0078105316200554</v>
      </c>
    </row>
    <row r="23" spans="2:11" ht="14.6" x14ac:dyDescent="0.4">
      <c r="B23" s="1">
        <v>6</v>
      </c>
      <c r="C23" s="14"/>
      <c r="D23" s="7">
        <v>123.95</v>
      </c>
      <c r="E23" s="1">
        <v>500</v>
      </c>
      <c r="F23" s="1">
        <v>100</v>
      </c>
      <c r="G23" s="8">
        <f t="shared" si="4"/>
        <v>0.80677692617991126</v>
      </c>
      <c r="H23" s="8">
        <f t="shared" si="2"/>
        <v>2.9043969342476808</v>
      </c>
      <c r="I23" s="13"/>
      <c r="J23" s="13"/>
      <c r="K23" s="9">
        <f t="shared" si="5"/>
        <v>0.96813231141589362</v>
      </c>
    </row>
    <row r="24" spans="2:11" ht="14.6" x14ac:dyDescent="0.4">
      <c r="B24" s="1"/>
      <c r="C24" s="1"/>
      <c r="E24" s="1"/>
      <c r="F24" s="1"/>
    </row>
    <row r="25" spans="2:11" ht="14.6" x14ac:dyDescent="0.4">
      <c r="B25" s="1">
        <v>1</v>
      </c>
      <c r="C25" s="14">
        <v>2</v>
      </c>
      <c r="D25" s="7">
        <v>0</v>
      </c>
      <c r="E25" s="1">
        <v>0</v>
      </c>
      <c r="F25" s="1">
        <v>0</v>
      </c>
      <c r="G25" s="8">
        <v>0</v>
      </c>
      <c r="H25" s="8">
        <f t="shared" si="2"/>
        <v>0</v>
      </c>
      <c r="I25" s="13">
        <f>AVERAGE(H26:H30)</f>
        <v>2.2972175882858479</v>
      </c>
      <c r="J25" s="13">
        <f>I25/C25</f>
        <v>1.1486087941429239</v>
      </c>
      <c r="K25" s="8">
        <f>H24/2</f>
        <v>0</v>
      </c>
    </row>
    <row r="26" spans="2:11" ht="14.6" x14ac:dyDescent="0.4">
      <c r="B26" s="1">
        <v>2</v>
      </c>
      <c r="C26" s="14"/>
      <c r="D26" s="7">
        <v>157.33000000000001</v>
      </c>
      <c r="E26" s="1">
        <v>100</v>
      </c>
      <c r="F26" s="1">
        <v>100</v>
      </c>
      <c r="G26" s="8">
        <f t="shared" si="4"/>
        <v>0.63560668658234276</v>
      </c>
      <c r="H26" s="8">
        <f t="shared" si="2"/>
        <v>2.2881840716964339</v>
      </c>
      <c r="I26" s="13"/>
      <c r="J26" s="13"/>
      <c r="K26" s="9">
        <f t="shared" ref="K26:K30" si="6">H25/2</f>
        <v>0</v>
      </c>
    </row>
    <row r="27" spans="2:11" ht="14.6" x14ac:dyDescent="0.4">
      <c r="B27" s="1">
        <v>3</v>
      </c>
      <c r="C27" s="14"/>
      <c r="D27" s="7">
        <v>155.5</v>
      </c>
      <c r="E27" s="1">
        <v>200</v>
      </c>
      <c r="F27" s="1">
        <v>100</v>
      </c>
      <c r="G27" s="8">
        <f t="shared" si="4"/>
        <v>0.64308681672025725</v>
      </c>
      <c r="H27" s="8">
        <f t="shared" si="2"/>
        <v>2.315112540192926</v>
      </c>
      <c r="I27" s="13"/>
      <c r="J27" s="13"/>
      <c r="K27" s="9">
        <f t="shared" si="6"/>
        <v>1.1440920358482169</v>
      </c>
    </row>
    <row r="28" spans="2:11" ht="14.6" x14ac:dyDescent="0.4">
      <c r="B28" s="1">
        <v>4</v>
      </c>
      <c r="C28" s="14"/>
      <c r="D28" s="7">
        <v>154.1</v>
      </c>
      <c r="E28" s="1">
        <v>300</v>
      </c>
      <c r="F28" s="1">
        <v>100</v>
      </c>
      <c r="G28" s="8">
        <f t="shared" si="4"/>
        <v>0.64892926670992868</v>
      </c>
      <c r="H28" s="8">
        <f t="shared" si="2"/>
        <v>2.3361453601557431</v>
      </c>
      <c r="I28" s="13"/>
      <c r="J28" s="13"/>
      <c r="K28" s="9">
        <f t="shared" si="6"/>
        <v>1.157556270096463</v>
      </c>
    </row>
    <row r="29" spans="2:11" ht="14.6" x14ac:dyDescent="0.4">
      <c r="B29" s="1">
        <v>5</v>
      </c>
      <c r="C29" s="14"/>
      <c r="D29" s="7">
        <v>157.02000000000001</v>
      </c>
      <c r="E29" s="1">
        <v>400</v>
      </c>
      <c r="F29" s="1">
        <v>100</v>
      </c>
      <c r="G29" s="8">
        <f t="shared" si="4"/>
        <v>0.63686154629983438</v>
      </c>
      <c r="H29" s="8">
        <f t="shared" si="2"/>
        <v>2.2927015666794035</v>
      </c>
      <c r="I29" s="13"/>
      <c r="J29" s="13"/>
      <c r="K29" s="9">
        <f t="shared" si="6"/>
        <v>1.1680726800778716</v>
      </c>
    </row>
    <row r="30" spans="2:11" ht="14.6" x14ac:dyDescent="0.4">
      <c r="B30" s="1">
        <v>6</v>
      </c>
      <c r="C30" s="14"/>
      <c r="D30" s="7">
        <v>159.72</v>
      </c>
      <c r="E30" s="1">
        <v>500</v>
      </c>
      <c r="F30" s="1">
        <v>100</v>
      </c>
      <c r="G30" s="8">
        <f t="shared" si="4"/>
        <v>0.62609566741798151</v>
      </c>
      <c r="H30" s="8">
        <f t="shared" si="2"/>
        <v>2.2539444027047333</v>
      </c>
      <c r="I30" s="13"/>
      <c r="J30" s="13"/>
      <c r="K30" s="9">
        <f t="shared" si="6"/>
        <v>1.1463507833397018</v>
      </c>
    </row>
    <row r="31" spans="2:11" ht="14.6" x14ac:dyDescent="0.4">
      <c r="B31" s="1"/>
      <c r="C31" s="1"/>
      <c r="E31" s="1"/>
      <c r="F31" s="1"/>
    </row>
    <row r="32" spans="2:11" ht="14.6" x14ac:dyDescent="0.4">
      <c r="B32" s="1">
        <v>1</v>
      </c>
      <c r="C32" s="14">
        <v>1</v>
      </c>
      <c r="D32" s="7">
        <v>0</v>
      </c>
      <c r="E32" s="1">
        <v>0</v>
      </c>
      <c r="F32" s="1">
        <v>0</v>
      </c>
      <c r="G32" s="8">
        <v>0</v>
      </c>
      <c r="H32" s="8">
        <f t="shared" si="2"/>
        <v>0</v>
      </c>
      <c r="I32" s="13">
        <f>AVERAGE(H33:H37)</f>
        <v>1.2705776720324582</v>
      </c>
      <c r="J32" s="13">
        <f>I32/C32</f>
        <v>1.2705776720324582</v>
      </c>
      <c r="K32" s="8">
        <f>H32/1</f>
        <v>0</v>
      </c>
    </row>
    <row r="33" spans="2:11" ht="14.6" x14ac:dyDescent="0.4">
      <c r="B33" s="1">
        <v>2</v>
      </c>
      <c r="C33" s="14"/>
      <c r="D33" s="7">
        <v>298.67</v>
      </c>
      <c r="E33" s="1">
        <v>100</v>
      </c>
      <c r="F33" s="1">
        <v>100</v>
      </c>
      <c r="G33" s="8">
        <f t="shared" si="4"/>
        <v>0.33481769176683296</v>
      </c>
      <c r="H33" s="8">
        <f t="shared" si="2"/>
        <v>1.2053436903605987</v>
      </c>
      <c r="I33" s="13"/>
      <c r="J33" s="13"/>
      <c r="K33" s="9">
        <f t="shared" ref="K33:K37" si="7">H33/1</f>
        <v>1.2053436903605987</v>
      </c>
    </row>
    <row r="34" spans="2:11" ht="14.6" x14ac:dyDescent="0.4">
      <c r="B34" s="1">
        <v>3</v>
      </c>
      <c r="C34" s="14"/>
      <c r="D34" s="7">
        <v>286.14</v>
      </c>
      <c r="E34" s="1">
        <v>200</v>
      </c>
      <c r="F34" s="1">
        <v>100</v>
      </c>
      <c r="G34" s="8">
        <f t="shared" si="4"/>
        <v>0.3494792758789404</v>
      </c>
      <c r="H34" s="8">
        <f t="shared" si="2"/>
        <v>1.2581253931641854</v>
      </c>
      <c r="I34" s="13"/>
      <c r="J34" s="13"/>
      <c r="K34" s="9">
        <f t="shared" si="7"/>
        <v>1.2581253931641854</v>
      </c>
    </row>
    <row r="35" spans="2:11" ht="14.6" x14ac:dyDescent="0.4">
      <c r="B35" s="1">
        <v>4</v>
      </c>
      <c r="C35" s="14"/>
      <c r="D35" s="7">
        <v>282.33</v>
      </c>
      <c r="E35" s="1">
        <v>300</v>
      </c>
      <c r="F35" s="1">
        <v>100</v>
      </c>
      <c r="G35" s="8">
        <f t="shared" si="4"/>
        <v>0.35419544504657674</v>
      </c>
      <c r="H35" s="8">
        <f t="shared" si="2"/>
        <v>1.2751036021676763</v>
      </c>
      <c r="I35" s="13"/>
      <c r="J35" s="13"/>
      <c r="K35" s="9">
        <f t="shared" si="7"/>
        <v>1.2751036021676763</v>
      </c>
    </row>
    <row r="36" spans="2:11" ht="14.6" x14ac:dyDescent="0.4">
      <c r="B36" s="1">
        <v>5</v>
      </c>
      <c r="C36" s="14"/>
      <c r="D36" s="7">
        <v>280.13</v>
      </c>
      <c r="E36" s="1">
        <v>400</v>
      </c>
      <c r="F36" s="1">
        <v>100</v>
      </c>
      <c r="G36" s="8">
        <f t="shared" si="4"/>
        <v>0.35697711776675117</v>
      </c>
      <c r="H36" s="8">
        <f t="shared" si="2"/>
        <v>1.2851176239603042</v>
      </c>
      <c r="I36" s="13"/>
      <c r="J36" s="13"/>
      <c r="K36" s="9">
        <f t="shared" si="7"/>
        <v>1.2851176239603042</v>
      </c>
    </row>
    <row r="37" spans="2:11" ht="14.6" x14ac:dyDescent="0.4">
      <c r="B37" s="1">
        <v>6</v>
      </c>
      <c r="C37" s="14"/>
      <c r="D37" s="7">
        <v>270.83999999999997</v>
      </c>
      <c r="E37" s="1">
        <v>500</v>
      </c>
      <c r="F37" s="1">
        <v>100</v>
      </c>
      <c r="G37" s="8">
        <f t="shared" si="4"/>
        <v>0.36922168069709055</v>
      </c>
      <c r="H37" s="8">
        <f t="shared" si="2"/>
        <v>1.329198050509526</v>
      </c>
      <c r="I37" s="13"/>
      <c r="J37" s="13"/>
      <c r="K37" s="9">
        <f t="shared" si="7"/>
        <v>1.329198050509526</v>
      </c>
    </row>
  </sheetData>
  <mergeCells count="15">
    <mergeCell ref="C4:C9"/>
    <mergeCell ref="C11:C16"/>
    <mergeCell ref="C18:C23"/>
    <mergeCell ref="C25:C30"/>
    <mergeCell ref="C32:C37"/>
    <mergeCell ref="I4:I9"/>
    <mergeCell ref="I11:I16"/>
    <mergeCell ref="I18:I23"/>
    <mergeCell ref="I25:I30"/>
    <mergeCell ref="I32:I37"/>
    <mergeCell ref="J4:J9"/>
    <mergeCell ref="J11:J16"/>
    <mergeCell ref="J18:J23"/>
    <mergeCell ref="J25:J30"/>
    <mergeCell ref="J32:J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7CDF0-9DAF-484E-AAFF-4185E13719C0}">
  <dimension ref="A3:K65"/>
  <sheetViews>
    <sheetView topLeftCell="C1" zoomScale="43" zoomScaleNormal="50" workbookViewId="0">
      <selection activeCell="I4" sqref="I4:I60"/>
    </sheetView>
  </sheetViews>
  <sheetFormatPr defaultRowHeight="14.6" x14ac:dyDescent="0.4"/>
  <cols>
    <col min="1" max="1" width="9.23046875" style="11"/>
    <col min="2" max="2" width="20.84375" style="11" customWidth="1"/>
    <col min="3" max="3" width="19.3046875" style="11" customWidth="1"/>
    <col min="4" max="4" width="9.23046875" style="11"/>
    <col min="5" max="9" width="31.4609375" style="11" customWidth="1"/>
    <col min="10" max="10" width="42.3046875" style="11" customWidth="1"/>
    <col min="11" max="11" width="26.921875" style="11" customWidth="1"/>
  </cols>
  <sheetData>
    <row r="3" spans="2:11" ht="18.45" x14ac:dyDescent="0.5">
      <c r="B3" s="16" t="s">
        <v>7</v>
      </c>
      <c r="C3" s="16" t="s">
        <v>0</v>
      </c>
      <c r="D3" s="17" t="s">
        <v>1</v>
      </c>
      <c r="E3" s="16" t="s">
        <v>2</v>
      </c>
      <c r="F3" s="16" t="s">
        <v>8</v>
      </c>
      <c r="G3" s="16" t="s">
        <v>3</v>
      </c>
      <c r="H3" s="16" t="s">
        <v>4</v>
      </c>
      <c r="I3" s="16" t="s">
        <v>5</v>
      </c>
      <c r="J3" s="16" t="s">
        <v>9</v>
      </c>
      <c r="K3" s="16" t="s">
        <v>6</v>
      </c>
    </row>
    <row r="4" spans="2:11" x14ac:dyDescent="0.4">
      <c r="B4" s="11">
        <v>1</v>
      </c>
      <c r="C4" s="11">
        <v>25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f>(H5+H7+H6+H8)/4</f>
        <v>24.283458850986626</v>
      </c>
      <c r="J4" s="11">
        <f>I4/25</f>
        <v>0.97133835403946511</v>
      </c>
      <c r="K4" s="11">
        <v>0</v>
      </c>
    </row>
    <row r="5" spans="2:11" x14ac:dyDescent="0.4">
      <c r="B5" s="11">
        <v>2</v>
      </c>
      <c r="C5" s="11">
        <v>25</v>
      </c>
      <c r="D5" s="11">
        <v>13.65</v>
      </c>
      <c r="E5" s="11">
        <v>100</v>
      </c>
      <c r="F5" s="11">
        <v>100</v>
      </c>
      <c r="G5" s="11">
        <f>F5/D5</f>
        <v>7.3260073260073257</v>
      </c>
      <c r="H5" s="11">
        <f>(G5*3600)/1000</f>
        <v>26.373626373626372</v>
      </c>
      <c r="K5" s="11">
        <f>H5/25</f>
        <v>1.054945054945055</v>
      </c>
    </row>
    <row r="6" spans="2:11" x14ac:dyDescent="0.4">
      <c r="B6" s="11">
        <v>3</v>
      </c>
      <c r="C6" s="11">
        <v>25</v>
      </c>
      <c r="D6" s="11">
        <v>15.56</v>
      </c>
      <c r="E6" s="11">
        <v>200</v>
      </c>
      <c r="F6" s="11">
        <v>100</v>
      </c>
      <c r="G6" s="11">
        <f t="shared" ref="G6:G9" si="0">F6/D6</f>
        <v>6.4267352185089974</v>
      </c>
      <c r="H6" s="11">
        <f t="shared" ref="H6:H9" si="1">(G6*3600)/1000</f>
        <v>23.136246786632391</v>
      </c>
      <c r="K6" s="11">
        <f t="shared" ref="K6:K9" si="2">H6/25</f>
        <v>0.92544987146529567</v>
      </c>
    </row>
    <row r="7" spans="2:11" x14ac:dyDescent="0.4">
      <c r="B7" s="11">
        <v>4</v>
      </c>
      <c r="C7" s="11">
        <v>25</v>
      </c>
      <c r="D7" s="11">
        <v>14.81</v>
      </c>
      <c r="E7" s="11">
        <v>300</v>
      </c>
      <c r="F7" s="11">
        <v>100</v>
      </c>
      <c r="G7" s="11">
        <f t="shared" si="0"/>
        <v>6.7521944632005395</v>
      </c>
      <c r="H7" s="11">
        <f t="shared" si="1"/>
        <v>24.307900067521942</v>
      </c>
      <c r="K7" s="11">
        <f t="shared" si="2"/>
        <v>0.9723160027008777</v>
      </c>
    </row>
    <row r="8" spans="2:11" x14ac:dyDescent="0.4">
      <c r="B8" s="11">
        <v>5</v>
      </c>
      <c r="C8" s="11">
        <v>25</v>
      </c>
      <c r="D8" s="11">
        <v>15.44</v>
      </c>
      <c r="E8" s="11">
        <v>400</v>
      </c>
      <c r="F8" s="11">
        <v>100</v>
      </c>
      <c r="G8" s="11">
        <f t="shared" si="0"/>
        <v>6.4766839378238341</v>
      </c>
      <c r="H8" s="11">
        <f t="shared" si="1"/>
        <v>23.316062176165804</v>
      </c>
      <c r="K8" s="11">
        <f t="shared" si="2"/>
        <v>0.93264248704663222</v>
      </c>
    </row>
    <row r="9" spans="2:11" x14ac:dyDescent="0.4">
      <c r="B9" s="11">
        <v>6</v>
      </c>
      <c r="C9" s="11">
        <v>25</v>
      </c>
      <c r="D9" s="11">
        <v>15.99</v>
      </c>
      <c r="E9" s="11">
        <v>500</v>
      </c>
      <c r="F9" s="11">
        <v>100</v>
      </c>
      <c r="G9" s="11">
        <f t="shared" si="0"/>
        <v>6.2539086929330834</v>
      </c>
      <c r="H9" s="11">
        <f t="shared" si="1"/>
        <v>22.514071294559102</v>
      </c>
      <c r="K9" s="11">
        <f t="shared" si="2"/>
        <v>0.90056285178236406</v>
      </c>
    </row>
    <row r="10" spans="2:11" x14ac:dyDescent="0.4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2:11" x14ac:dyDescent="0.4">
      <c r="B11" s="11">
        <v>1</v>
      </c>
      <c r="C11" s="11">
        <v>20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0">
        <f>(H12+H13+H14+H15)/4</f>
        <v>18.523477003379227</v>
      </c>
      <c r="J11" s="10">
        <f>I11/20</f>
        <v>0.92617385016896137</v>
      </c>
      <c r="K11" s="11">
        <v>0</v>
      </c>
    </row>
    <row r="12" spans="2:11" x14ac:dyDescent="0.4">
      <c r="B12" s="11">
        <v>2</v>
      </c>
      <c r="C12" s="10">
        <v>20</v>
      </c>
      <c r="D12" s="10">
        <v>19.350000000000001</v>
      </c>
      <c r="E12" s="10">
        <v>100</v>
      </c>
      <c r="F12" s="10">
        <v>100</v>
      </c>
      <c r="G12" s="10">
        <f>F12/D12</f>
        <v>5.1679586563307494</v>
      </c>
      <c r="H12" s="10">
        <f>(G12*3600)/1000</f>
        <v>18.604651162790699</v>
      </c>
      <c r="K12" s="11">
        <f>H12/20</f>
        <v>0.93023255813953498</v>
      </c>
    </row>
    <row r="13" spans="2:11" x14ac:dyDescent="0.4">
      <c r="B13" s="11">
        <v>3</v>
      </c>
      <c r="C13" s="10">
        <v>20</v>
      </c>
      <c r="D13" s="10">
        <v>18.760000000000002</v>
      </c>
      <c r="E13" s="10">
        <v>200</v>
      </c>
      <c r="F13" s="10">
        <v>100</v>
      </c>
      <c r="G13" s="10">
        <f t="shared" ref="G13:G16" si="3">F13/D13</f>
        <v>5.3304904051172706</v>
      </c>
      <c r="H13" s="10">
        <f t="shared" ref="H13:H16" si="4">(G13*3600)/1000</f>
        <v>19.189765458422176</v>
      </c>
      <c r="I13" s="10"/>
      <c r="J13" s="10"/>
      <c r="K13" s="11">
        <f t="shared" ref="K13:K16" si="5">H13/20</f>
        <v>0.95948827292110883</v>
      </c>
    </row>
    <row r="14" spans="2:11" x14ac:dyDescent="0.4">
      <c r="B14" s="11">
        <v>4</v>
      </c>
      <c r="C14" s="10">
        <v>20</v>
      </c>
      <c r="D14" s="10">
        <v>19.850000000000001</v>
      </c>
      <c r="E14" s="10">
        <v>300</v>
      </c>
      <c r="F14" s="10">
        <v>100</v>
      </c>
      <c r="G14" s="10">
        <f t="shared" si="3"/>
        <v>5.0377833753148611</v>
      </c>
      <c r="H14" s="10">
        <f t="shared" si="4"/>
        <v>18.136020151133501</v>
      </c>
      <c r="I14" s="10"/>
      <c r="J14" s="10"/>
      <c r="K14" s="11">
        <f t="shared" si="5"/>
        <v>0.90680100755667503</v>
      </c>
    </row>
    <row r="15" spans="2:11" x14ac:dyDescent="0.4">
      <c r="B15" s="11">
        <v>5</v>
      </c>
      <c r="C15" s="10">
        <v>20</v>
      </c>
      <c r="D15" s="10">
        <v>19.82</v>
      </c>
      <c r="E15" s="10">
        <v>400</v>
      </c>
      <c r="F15" s="10">
        <v>100</v>
      </c>
      <c r="G15" s="10">
        <f t="shared" si="3"/>
        <v>5.0454086781029259</v>
      </c>
      <c r="H15" s="10">
        <f t="shared" si="4"/>
        <v>18.163471241170534</v>
      </c>
      <c r="I15" s="10"/>
      <c r="J15" s="10"/>
      <c r="K15" s="11">
        <f t="shared" si="5"/>
        <v>0.90817356205852673</v>
      </c>
    </row>
    <row r="16" spans="2:11" x14ac:dyDescent="0.4">
      <c r="B16" s="11">
        <v>6</v>
      </c>
      <c r="C16" s="10">
        <v>20</v>
      </c>
      <c r="D16" s="10">
        <v>20.28</v>
      </c>
      <c r="E16" s="10">
        <v>500</v>
      </c>
      <c r="F16" s="10">
        <v>100</v>
      </c>
      <c r="G16" s="10">
        <f t="shared" si="3"/>
        <v>4.9309664694280073</v>
      </c>
      <c r="H16" s="10">
        <f t="shared" si="4"/>
        <v>17.751479289940828</v>
      </c>
      <c r="I16" s="10"/>
      <c r="J16" s="10"/>
      <c r="K16" s="11">
        <f t="shared" si="5"/>
        <v>0.8875739644970414</v>
      </c>
    </row>
    <row r="17" spans="2:11" x14ac:dyDescent="0.4"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2:11" x14ac:dyDescent="0.4">
      <c r="B18" s="11">
        <v>1</v>
      </c>
      <c r="C18" s="11">
        <v>15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0">
        <f>AVERAGE(H19:H22)</f>
        <v>13.786457228571344</v>
      </c>
      <c r="J18" s="10">
        <f>I18/15</f>
        <v>0.91909714857142288</v>
      </c>
      <c r="K18" s="11">
        <v>0</v>
      </c>
    </row>
    <row r="19" spans="2:11" x14ac:dyDescent="0.4">
      <c r="B19" s="11">
        <v>2</v>
      </c>
      <c r="C19" s="10">
        <v>15</v>
      </c>
      <c r="D19" s="10">
        <v>26.8</v>
      </c>
      <c r="E19" s="10">
        <v>100</v>
      </c>
      <c r="F19" s="10">
        <v>100</v>
      </c>
      <c r="G19" s="10">
        <f>100/D19</f>
        <v>3.7313432835820897</v>
      </c>
      <c r="H19" s="10">
        <f>(G19*3600)/1000</f>
        <v>13.432835820895523</v>
      </c>
      <c r="K19" s="11">
        <f>H19/15</f>
        <v>0.89552238805970152</v>
      </c>
    </row>
    <row r="20" spans="2:11" x14ac:dyDescent="0.4">
      <c r="B20" s="11">
        <v>3</v>
      </c>
      <c r="C20" s="10">
        <v>15</v>
      </c>
      <c r="D20" s="10">
        <v>24.76</v>
      </c>
      <c r="E20" s="10">
        <v>200</v>
      </c>
      <c r="F20" s="10">
        <v>100</v>
      </c>
      <c r="G20" s="10">
        <f>100/D20</f>
        <v>4.0387722132471726</v>
      </c>
      <c r="H20" s="10">
        <f>(G20*3600)/1000</f>
        <v>14.539579967689821</v>
      </c>
      <c r="I20" s="10"/>
      <c r="J20" s="10"/>
      <c r="K20" s="11">
        <f>H20/15</f>
        <v>0.96930533117932138</v>
      </c>
    </row>
    <row r="21" spans="2:11" x14ac:dyDescent="0.4">
      <c r="B21" s="11">
        <v>4</v>
      </c>
      <c r="C21" s="10">
        <v>15</v>
      </c>
      <c r="D21" s="10">
        <v>26.03</v>
      </c>
      <c r="E21" s="10">
        <v>300</v>
      </c>
      <c r="F21" s="10">
        <v>100</v>
      </c>
      <c r="G21" s="10">
        <f>100/D21</f>
        <v>3.8417210910487896</v>
      </c>
      <c r="H21" s="10">
        <f>(G21*3600)/1000</f>
        <v>13.830195927775643</v>
      </c>
      <c r="I21" s="10"/>
      <c r="J21" s="10"/>
      <c r="K21" s="11">
        <f>H21/15</f>
        <v>0.9220130618517095</v>
      </c>
    </row>
    <row r="22" spans="2:11" x14ac:dyDescent="0.4">
      <c r="B22" s="11">
        <v>5</v>
      </c>
      <c r="C22" s="10">
        <v>15</v>
      </c>
      <c r="D22" s="10">
        <v>26.98</v>
      </c>
      <c r="E22" s="10">
        <v>400</v>
      </c>
      <c r="F22" s="10">
        <v>100</v>
      </c>
      <c r="G22" s="10">
        <f>100/D22</f>
        <v>3.7064492216456633</v>
      </c>
      <c r="H22" s="10">
        <f>(G22*3600)/1000</f>
        <v>13.343217197924389</v>
      </c>
      <c r="I22" s="10"/>
      <c r="J22" s="10"/>
      <c r="K22" s="11">
        <f>H22/15</f>
        <v>0.88954781319495924</v>
      </c>
    </row>
    <row r="23" spans="2:11" x14ac:dyDescent="0.4">
      <c r="B23" s="11">
        <v>6</v>
      </c>
      <c r="C23" s="10">
        <v>15</v>
      </c>
      <c r="D23" s="10">
        <v>26.99</v>
      </c>
      <c r="E23" s="10">
        <v>500</v>
      </c>
      <c r="F23" s="10">
        <v>100</v>
      </c>
      <c r="G23" s="10">
        <f>100/D23</f>
        <v>3.7050759540570586</v>
      </c>
      <c r="H23" s="10">
        <f>(G23*3600)/1000</f>
        <v>13.33827343460541</v>
      </c>
      <c r="I23" s="10"/>
      <c r="J23" s="10"/>
      <c r="K23" s="11">
        <f>H23/15</f>
        <v>0.88921822897369407</v>
      </c>
    </row>
    <row r="24" spans="2:11" x14ac:dyDescent="0.4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2:11" x14ac:dyDescent="0.4">
      <c r="B25" s="10">
        <v>1</v>
      </c>
      <c r="C25" s="11">
        <v>10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f>AVERAGE(H26:H29)</f>
        <v>9.062082231117051</v>
      </c>
      <c r="J25" s="11">
        <f>I25/10</f>
        <v>0.90620822311170512</v>
      </c>
      <c r="K25" s="11">
        <v>0</v>
      </c>
    </row>
    <row r="26" spans="2:11" x14ac:dyDescent="0.4">
      <c r="B26" s="10">
        <v>2</v>
      </c>
      <c r="C26" s="10">
        <v>10</v>
      </c>
      <c r="D26" s="11">
        <v>39.56</v>
      </c>
      <c r="E26" s="10">
        <v>100</v>
      </c>
      <c r="F26" s="10">
        <v>100</v>
      </c>
      <c r="G26" s="11">
        <f>F26/D26</f>
        <v>2.5278058645096055</v>
      </c>
      <c r="H26" s="11">
        <f>(G26*3600)/1000</f>
        <v>9.1001011122345812</v>
      </c>
      <c r="K26" s="11">
        <f>H26/10</f>
        <v>0.9100101112234581</v>
      </c>
    </row>
    <row r="27" spans="2:11" x14ac:dyDescent="0.4">
      <c r="B27" s="10">
        <v>3</v>
      </c>
      <c r="C27" s="10">
        <v>10</v>
      </c>
      <c r="D27" s="11">
        <v>37.729999999999997</v>
      </c>
      <c r="E27" s="10">
        <v>200</v>
      </c>
      <c r="F27" s="10">
        <v>100</v>
      </c>
      <c r="G27" s="11">
        <f t="shared" ref="G27:G30" si="6">F27/D27</f>
        <v>2.6504108136761202</v>
      </c>
      <c r="H27" s="11">
        <f t="shared" ref="H27:H30" si="7">(G27*3600)/1000</f>
        <v>9.5414789292340316</v>
      </c>
      <c r="K27" s="11">
        <f t="shared" ref="K27:K30" si="8">H27/10</f>
        <v>0.95414789292340318</v>
      </c>
    </row>
    <row r="28" spans="2:11" x14ac:dyDescent="0.4">
      <c r="B28" s="10">
        <v>4</v>
      </c>
      <c r="C28" s="10">
        <v>10</v>
      </c>
      <c r="D28" s="11">
        <v>41.15</v>
      </c>
      <c r="E28" s="10">
        <v>300</v>
      </c>
      <c r="F28" s="10">
        <v>100</v>
      </c>
      <c r="G28" s="11">
        <f t="shared" si="6"/>
        <v>2.4301336573511545</v>
      </c>
      <c r="H28" s="11">
        <f t="shared" si="7"/>
        <v>8.7484811664641562</v>
      </c>
      <c r="K28" s="11">
        <f t="shared" si="8"/>
        <v>0.8748481166464156</v>
      </c>
    </row>
    <row r="29" spans="2:11" x14ac:dyDescent="0.4">
      <c r="B29" s="10">
        <v>5</v>
      </c>
      <c r="C29" s="10">
        <v>10</v>
      </c>
      <c r="D29" s="11">
        <v>40.64</v>
      </c>
      <c r="E29" s="10">
        <v>400</v>
      </c>
      <c r="F29" s="10">
        <v>100</v>
      </c>
      <c r="G29" s="11">
        <f t="shared" si="6"/>
        <v>2.4606299212598426</v>
      </c>
      <c r="H29" s="11">
        <f t="shared" si="7"/>
        <v>8.8582677165354333</v>
      </c>
      <c r="K29" s="11">
        <f t="shared" si="8"/>
        <v>0.88582677165354329</v>
      </c>
    </row>
    <row r="30" spans="2:11" x14ac:dyDescent="0.4">
      <c r="B30" s="11">
        <v>6</v>
      </c>
      <c r="C30" s="10">
        <v>10</v>
      </c>
      <c r="D30" s="11">
        <v>41.25</v>
      </c>
      <c r="E30" s="10">
        <v>500</v>
      </c>
      <c r="F30" s="10">
        <v>100</v>
      </c>
      <c r="G30" s="11">
        <f t="shared" si="6"/>
        <v>2.4242424242424243</v>
      </c>
      <c r="H30" s="11">
        <f t="shared" si="7"/>
        <v>8.7272727272727284</v>
      </c>
      <c r="K30" s="11">
        <f t="shared" si="8"/>
        <v>0.8727272727272728</v>
      </c>
    </row>
    <row r="31" spans="2:11" x14ac:dyDescent="0.4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x14ac:dyDescent="0.4">
      <c r="B32" s="10">
        <v>1</v>
      </c>
      <c r="C32" s="11">
        <v>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f>AVERAGE(H33:H36)</f>
        <v>4.1648906473031788</v>
      </c>
      <c r="J32" s="11">
        <f>I32/5</f>
        <v>0.83297812946063576</v>
      </c>
      <c r="K32" s="11">
        <v>0</v>
      </c>
    </row>
    <row r="33" spans="2:11" x14ac:dyDescent="0.4">
      <c r="B33" s="10">
        <v>2</v>
      </c>
      <c r="C33" s="11">
        <v>5</v>
      </c>
      <c r="D33" s="11">
        <v>85.8</v>
      </c>
      <c r="E33" s="10">
        <v>100</v>
      </c>
      <c r="F33" s="10">
        <v>100</v>
      </c>
      <c r="G33" s="11">
        <f>F33/D33</f>
        <v>1.1655011655011656</v>
      </c>
      <c r="H33" s="11">
        <f>(G33*3600)/1000</f>
        <v>4.1958041958041958</v>
      </c>
      <c r="K33" s="11">
        <f>H33/5</f>
        <v>0.83916083916083917</v>
      </c>
    </row>
    <row r="34" spans="2:11" x14ac:dyDescent="0.4">
      <c r="B34" s="10">
        <v>3</v>
      </c>
      <c r="C34" s="11">
        <v>5</v>
      </c>
      <c r="D34" s="11">
        <v>83.9</v>
      </c>
      <c r="E34" s="10">
        <v>200</v>
      </c>
      <c r="F34" s="10">
        <v>100</v>
      </c>
      <c r="G34" s="11">
        <f t="shared" ref="G34:G37" si="9">F34/D34</f>
        <v>1.1918951132300357</v>
      </c>
      <c r="H34" s="11">
        <f t="shared" ref="H34:H37" si="10">(G34*3600)/1000</f>
        <v>4.2908224076281289</v>
      </c>
      <c r="K34" s="11">
        <f t="shared" ref="K34:K37" si="11">H34/5</f>
        <v>0.85816448152562574</v>
      </c>
    </row>
    <row r="35" spans="2:11" x14ac:dyDescent="0.4">
      <c r="B35" s="10">
        <v>4</v>
      </c>
      <c r="C35" s="11">
        <v>5</v>
      </c>
      <c r="D35" s="11">
        <v>87.48</v>
      </c>
      <c r="E35" s="10">
        <v>300</v>
      </c>
      <c r="F35" s="10">
        <v>100</v>
      </c>
      <c r="G35" s="11">
        <f t="shared" si="9"/>
        <v>1.1431184270690442</v>
      </c>
      <c r="H35" s="11">
        <f t="shared" si="10"/>
        <v>4.1152263374485596</v>
      </c>
      <c r="K35" s="11">
        <f t="shared" si="11"/>
        <v>0.82304526748971196</v>
      </c>
    </row>
    <row r="36" spans="2:11" x14ac:dyDescent="0.4">
      <c r="B36" s="10">
        <v>5</v>
      </c>
      <c r="C36" s="11">
        <v>5</v>
      </c>
      <c r="D36" s="11">
        <v>88.72</v>
      </c>
      <c r="E36" s="10">
        <v>400</v>
      </c>
      <c r="F36" s="10">
        <v>100</v>
      </c>
      <c r="G36" s="11">
        <f t="shared" si="9"/>
        <v>1.127141568981064</v>
      </c>
      <c r="H36" s="11">
        <f t="shared" si="10"/>
        <v>4.0577096483318309</v>
      </c>
      <c r="K36" s="11">
        <f t="shared" si="11"/>
        <v>0.81154192966636618</v>
      </c>
    </row>
    <row r="37" spans="2:11" x14ac:dyDescent="0.4">
      <c r="B37" s="11">
        <v>6</v>
      </c>
      <c r="C37" s="11">
        <v>5</v>
      </c>
      <c r="D37" s="11">
        <v>89.95</v>
      </c>
      <c r="E37" s="10">
        <v>500</v>
      </c>
      <c r="F37" s="10">
        <v>100</v>
      </c>
      <c r="G37" s="11">
        <f t="shared" si="9"/>
        <v>1.1117287381878822</v>
      </c>
      <c r="H37" s="11">
        <f t="shared" si="10"/>
        <v>4.0022234574763758</v>
      </c>
      <c r="K37" s="11">
        <f t="shared" si="11"/>
        <v>0.8004446914952752</v>
      </c>
    </row>
    <row r="38" spans="2:11" x14ac:dyDescent="0.4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x14ac:dyDescent="0.4">
      <c r="B39" s="11">
        <v>1</v>
      </c>
      <c r="C39" s="11">
        <v>4</v>
      </c>
      <c r="D39" s="2">
        <v>0</v>
      </c>
      <c r="E39" s="11">
        <v>0</v>
      </c>
      <c r="F39" s="11">
        <v>0</v>
      </c>
      <c r="G39" s="11">
        <v>0</v>
      </c>
      <c r="H39" s="11">
        <f t="shared" ref="H39:H65" si="12">(G39*3600)/1000</f>
        <v>0</v>
      </c>
      <c r="I39" s="11">
        <f>AVERAGE(H40:H43)</f>
        <v>3.393105027679344</v>
      </c>
      <c r="J39" s="11">
        <f>I39/C39</f>
        <v>0.84827625691983599</v>
      </c>
      <c r="K39" s="11">
        <f>H39/4</f>
        <v>0</v>
      </c>
    </row>
    <row r="40" spans="2:11" x14ac:dyDescent="0.4">
      <c r="B40" s="11">
        <v>2</v>
      </c>
      <c r="C40" s="11">
        <v>4</v>
      </c>
      <c r="D40" s="2">
        <v>103.57</v>
      </c>
      <c r="E40" s="11">
        <v>100</v>
      </c>
      <c r="F40" s="11">
        <v>100</v>
      </c>
      <c r="G40" s="11">
        <f t="shared" ref="G40:G65" si="13">F40/D40</f>
        <v>0.96553055904219376</v>
      </c>
      <c r="H40" s="11">
        <f t="shared" si="12"/>
        <v>3.4759100125518976</v>
      </c>
      <c r="K40" s="11">
        <f t="shared" ref="K40:K44" si="14">H40/4</f>
        <v>0.86897750313797439</v>
      </c>
    </row>
    <row r="41" spans="2:11" x14ac:dyDescent="0.4">
      <c r="B41" s="11">
        <v>3</v>
      </c>
      <c r="C41" s="11">
        <v>4</v>
      </c>
      <c r="D41" s="2">
        <v>105.18</v>
      </c>
      <c r="E41" s="11">
        <v>200</v>
      </c>
      <c r="F41" s="11">
        <v>100</v>
      </c>
      <c r="G41" s="11">
        <f t="shared" si="13"/>
        <v>0.95075109336375729</v>
      </c>
      <c r="H41" s="11">
        <f t="shared" si="12"/>
        <v>3.4227039361095262</v>
      </c>
      <c r="K41" s="11">
        <f t="shared" si="14"/>
        <v>0.85567598402738154</v>
      </c>
    </row>
    <row r="42" spans="2:11" x14ac:dyDescent="0.4">
      <c r="B42" s="11">
        <v>4</v>
      </c>
      <c r="C42" s="11">
        <v>4</v>
      </c>
      <c r="D42" s="2">
        <v>106.25</v>
      </c>
      <c r="E42" s="11">
        <v>300</v>
      </c>
      <c r="F42" s="11">
        <v>100</v>
      </c>
      <c r="G42" s="11">
        <f t="shared" si="13"/>
        <v>0.94117647058823528</v>
      </c>
      <c r="H42" s="11">
        <f t="shared" si="12"/>
        <v>3.388235294117647</v>
      </c>
      <c r="K42" s="11">
        <f t="shared" si="14"/>
        <v>0.84705882352941175</v>
      </c>
    </row>
    <row r="43" spans="2:11" x14ac:dyDescent="0.4">
      <c r="B43" s="11">
        <v>5</v>
      </c>
      <c r="C43" s="11">
        <v>4</v>
      </c>
      <c r="D43" s="2">
        <v>109.57</v>
      </c>
      <c r="E43" s="11">
        <v>400</v>
      </c>
      <c r="F43" s="11">
        <v>100</v>
      </c>
      <c r="G43" s="11">
        <f t="shared" si="13"/>
        <v>0.9126585744273068</v>
      </c>
      <c r="H43" s="11">
        <f t="shared" si="12"/>
        <v>3.2855708679383047</v>
      </c>
      <c r="K43" s="11">
        <f t="shared" si="14"/>
        <v>0.82139271698457617</v>
      </c>
    </row>
    <row r="44" spans="2:11" x14ac:dyDescent="0.4">
      <c r="B44" s="11">
        <v>6</v>
      </c>
      <c r="C44" s="11">
        <v>4</v>
      </c>
      <c r="D44" s="2">
        <v>127.83</v>
      </c>
      <c r="E44" s="11">
        <v>500</v>
      </c>
      <c r="F44" s="11">
        <v>100</v>
      </c>
      <c r="G44" s="11">
        <f t="shared" si="13"/>
        <v>0.7822889775483064</v>
      </c>
      <c r="H44" s="11">
        <f t="shared" si="12"/>
        <v>2.8162403191739029</v>
      </c>
      <c r="K44" s="11">
        <f t="shared" si="14"/>
        <v>0.70406007979347573</v>
      </c>
    </row>
    <row r="45" spans="2:11" x14ac:dyDescent="0.4">
      <c r="B45" s="3"/>
      <c r="C45" s="3"/>
      <c r="D45" s="4"/>
      <c r="E45" s="3"/>
      <c r="F45" s="3"/>
      <c r="G45" s="3"/>
      <c r="H45" s="3"/>
      <c r="I45" s="3"/>
      <c r="J45" s="3"/>
      <c r="K45" s="3"/>
    </row>
    <row r="46" spans="2:11" x14ac:dyDescent="0.4">
      <c r="B46" s="11">
        <v>1</v>
      </c>
      <c r="C46" s="11">
        <v>3</v>
      </c>
      <c r="D46" s="2">
        <v>0</v>
      </c>
      <c r="E46" s="11">
        <v>0</v>
      </c>
      <c r="F46" s="11">
        <v>0</v>
      </c>
      <c r="G46" s="11">
        <v>0</v>
      </c>
      <c r="H46" s="11">
        <f t="shared" si="12"/>
        <v>0</v>
      </c>
      <c r="I46" s="11">
        <f>AVERAGE(H47:H50)</f>
        <v>2.4984826320345466</v>
      </c>
      <c r="J46" s="11">
        <f>I46/C46</f>
        <v>0.83282754401151549</v>
      </c>
      <c r="K46" s="11">
        <f>H46/3</f>
        <v>0</v>
      </c>
    </row>
    <row r="47" spans="2:11" x14ac:dyDescent="0.4">
      <c r="B47" s="11">
        <v>2</v>
      </c>
      <c r="C47" s="11">
        <v>3</v>
      </c>
      <c r="D47" s="2">
        <v>136.9</v>
      </c>
      <c r="E47" s="11">
        <v>100</v>
      </c>
      <c r="F47" s="11">
        <v>100</v>
      </c>
      <c r="G47" s="11">
        <f t="shared" si="13"/>
        <v>0.73046018991964934</v>
      </c>
      <c r="H47" s="11">
        <f t="shared" si="12"/>
        <v>2.6296566837107376</v>
      </c>
      <c r="K47" s="11">
        <f t="shared" ref="K47:K51" si="15">H47/3</f>
        <v>0.87655222790357923</v>
      </c>
    </row>
    <row r="48" spans="2:11" x14ac:dyDescent="0.4">
      <c r="B48" s="11">
        <v>3</v>
      </c>
      <c r="C48" s="11">
        <v>3</v>
      </c>
      <c r="D48" s="2">
        <v>144.57</v>
      </c>
      <c r="E48" s="11">
        <v>200</v>
      </c>
      <c r="F48" s="11">
        <v>100</v>
      </c>
      <c r="G48" s="11">
        <f t="shared" si="13"/>
        <v>0.69170643978695445</v>
      </c>
      <c r="H48" s="11">
        <f t="shared" si="12"/>
        <v>2.4901431832330361</v>
      </c>
      <c r="K48" s="11">
        <f t="shared" si="15"/>
        <v>0.83004772774434532</v>
      </c>
    </row>
    <row r="49" spans="2:11" x14ac:dyDescent="0.4">
      <c r="B49" s="11">
        <v>4</v>
      </c>
      <c r="C49" s="11">
        <v>3</v>
      </c>
      <c r="D49" s="2">
        <v>151.79</v>
      </c>
      <c r="E49" s="11">
        <v>300</v>
      </c>
      <c r="F49" s="11">
        <v>100</v>
      </c>
      <c r="G49" s="11">
        <f t="shared" si="13"/>
        <v>0.65880492786086042</v>
      </c>
      <c r="H49" s="11">
        <f t="shared" si="12"/>
        <v>2.3716977402990973</v>
      </c>
      <c r="K49" s="11">
        <f t="shared" si="15"/>
        <v>0.7905659134330324</v>
      </c>
    </row>
    <row r="50" spans="2:11" x14ac:dyDescent="0.4">
      <c r="B50" s="11">
        <v>5</v>
      </c>
      <c r="C50" s="11">
        <v>3</v>
      </c>
      <c r="D50" s="2">
        <v>143.86000000000001</v>
      </c>
      <c r="E50" s="11">
        <v>400</v>
      </c>
      <c r="F50" s="11">
        <v>100</v>
      </c>
      <c r="G50" s="11">
        <f t="shared" si="13"/>
        <v>0.69512025580425407</v>
      </c>
      <c r="H50" s="11">
        <f t="shared" si="12"/>
        <v>2.5024329208953144</v>
      </c>
      <c r="K50" s="11">
        <f t="shared" si="15"/>
        <v>0.83414430696510478</v>
      </c>
    </row>
    <row r="51" spans="2:11" x14ac:dyDescent="0.4">
      <c r="B51" s="11">
        <v>6</v>
      </c>
      <c r="C51" s="11">
        <v>3</v>
      </c>
      <c r="D51" s="2">
        <v>147.02000000000001</v>
      </c>
      <c r="E51" s="11">
        <v>500</v>
      </c>
      <c r="F51" s="11">
        <v>100</v>
      </c>
      <c r="G51" s="11">
        <f t="shared" si="13"/>
        <v>0.6801795674057951</v>
      </c>
      <c r="H51" s="11">
        <f t="shared" si="12"/>
        <v>2.4486464426608623</v>
      </c>
      <c r="K51" s="11">
        <f t="shared" si="15"/>
        <v>0.81621548088695406</v>
      </c>
    </row>
    <row r="52" spans="2:11" x14ac:dyDescent="0.4">
      <c r="B52" s="3"/>
      <c r="C52" s="3"/>
      <c r="D52" s="4"/>
      <c r="E52" s="3"/>
      <c r="F52" s="18"/>
      <c r="G52" s="3"/>
      <c r="H52" s="3"/>
      <c r="I52" s="3"/>
      <c r="J52" s="3"/>
      <c r="K52" s="3"/>
    </row>
    <row r="53" spans="2:11" x14ac:dyDescent="0.4">
      <c r="B53" s="11">
        <v>1</v>
      </c>
      <c r="C53" s="11">
        <v>2</v>
      </c>
      <c r="D53" s="2">
        <v>0</v>
      </c>
      <c r="E53" s="11">
        <v>0</v>
      </c>
      <c r="F53" s="11">
        <v>0</v>
      </c>
      <c r="G53" s="11">
        <v>0</v>
      </c>
      <c r="H53" s="11">
        <f t="shared" si="12"/>
        <v>0</v>
      </c>
      <c r="I53" s="11">
        <f>AVERAGE(H54:H57)</f>
        <v>1.5931887830957778</v>
      </c>
      <c r="J53" s="11">
        <f>I53/C53</f>
        <v>0.79659439154788891</v>
      </c>
      <c r="K53" s="11">
        <f>H53/2</f>
        <v>0</v>
      </c>
    </row>
    <row r="54" spans="2:11" x14ac:dyDescent="0.4">
      <c r="B54" s="11">
        <v>2</v>
      </c>
      <c r="C54" s="11">
        <v>2</v>
      </c>
      <c r="D54" s="2">
        <v>212.41</v>
      </c>
      <c r="E54" s="11">
        <v>100</v>
      </c>
      <c r="F54" s="11">
        <v>100</v>
      </c>
      <c r="G54" s="11">
        <f t="shared" si="13"/>
        <v>0.47078762770114402</v>
      </c>
      <c r="H54" s="11">
        <f t="shared" si="12"/>
        <v>1.6948354597241184</v>
      </c>
      <c r="K54" s="11">
        <f t="shared" ref="K54:K58" si="16">H54/2</f>
        <v>0.84741772986205921</v>
      </c>
    </row>
    <row r="55" spans="2:11" x14ac:dyDescent="0.4">
      <c r="B55" s="11">
        <v>3</v>
      </c>
      <c r="C55" s="11">
        <v>2</v>
      </c>
      <c r="D55" s="2">
        <v>228.74</v>
      </c>
      <c r="E55" s="11">
        <v>200</v>
      </c>
      <c r="F55" s="11">
        <v>100</v>
      </c>
      <c r="G55" s="11">
        <f t="shared" si="13"/>
        <v>0.43717758153361896</v>
      </c>
      <c r="H55" s="11">
        <f t="shared" si="12"/>
        <v>1.5738392935210284</v>
      </c>
      <c r="K55" s="11">
        <f t="shared" si="16"/>
        <v>0.78691964676051418</v>
      </c>
    </row>
    <row r="56" spans="2:11" x14ac:dyDescent="0.4">
      <c r="B56" s="11">
        <v>4</v>
      </c>
      <c r="C56" s="11">
        <v>2</v>
      </c>
      <c r="D56" s="2">
        <v>229.97</v>
      </c>
      <c r="E56" s="11">
        <v>300</v>
      </c>
      <c r="F56" s="11">
        <v>100</v>
      </c>
      <c r="G56" s="11">
        <f t="shared" si="13"/>
        <v>0.43483932686872201</v>
      </c>
      <c r="H56" s="11">
        <f t="shared" si="12"/>
        <v>1.5654215767273993</v>
      </c>
      <c r="K56" s="11">
        <f t="shared" si="16"/>
        <v>0.78271078836369967</v>
      </c>
    </row>
    <row r="57" spans="2:11" x14ac:dyDescent="0.4">
      <c r="B57" s="11">
        <v>5</v>
      </c>
      <c r="C57" s="11">
        <v>2</v>
      </c>
      <c r="D57" s="2">
        <v>233.97</v>
      </c>
      <c r="E57" s="11">
        <v>400</v>
      </c>
      <c r="F57" s="11">
        <v>100</v>
      </c>
      <c r="G57" s="11">
        <f t="shared" si="13"/>
        <v>0.42740522289182376</v>
      </c>
      <c r="H57" s="11">
        <f t="shared" si="12"/>
        <v>1.5386588024105656</v>
      </c>
      <c r="K57" s="11">
        <f t="shared" si="16"/>
        <v>0.76932940120528281</v>
      </c>
    </row>
    <row r="58" spans="2:11" x14ac:dyDescent="0.4">
      <c r="B58" s="11">
        <v>6</v>
      </c>
      <c r="C58" s="11">
        <v>2</v>
      </c>
      <c r="D58" s="2">
        <v>237.42</v>
      </c>
      <c r="E58" s="11">
        <v>500</v>
      </c>
      <c r="F58" s="11">
        <v>100</v>
      </c>
      <c r="G58" s="11">
        <f t="shared" si="13"/>
        <v>0.4211945076236206</v>
      </c>
      <c r="H58" s="11">
        <f t="shared" si="12"/>
        <v>1.5163002274450341</v>
      </c>
      <c r="K58" s="11">
        <f t="shared" si="16"/>
        <v>0.75815011372251706</v>
      </c>
    </row>
    <row r="59" spans="2:11" x14ac:dyDescent="0.4">
      <c r="B59" s="3"/>
      <c r="C59" s="3"/>
      <c r="D59" s="4"/>
      <c r="E59" s="3"/>
      <c r="F59" s="18"/>
      <c r="G59" s="3"/>
      <c r="H59" s="3"/>
      <c r="I59" s="3"/>
      <c r="J59" s="3"/>
      <c r="K59" s="3"/>
    </row>
    <row r="60" spans="2:11" x14ac:dyDescent="0.4">
      <c r="B60" s="11">
        <v>1</v>
      </c>
      <c r="C60" s="11">
        <v>1</v>
      </c>
      <c r="D60" s="2">
        <v>0</v>
      </c>
      <c r="E60" s="11">
        <v>0</v>
      </c>
      <c r="F60" s="11">
        <v>0</v>
      </c>
      <c r="G60" s="11">
        <v>0</v>
      </c>
      <c r="H60" s="11">
        <v>0</v>
      </c>
      <c r="I60" s="11">
        <f>AVERAGE(H61:H64)</f>
        <v>0.76140916763451338</v>
      </c>
      <c r="J60" s="11">
        <f>I60/C60</f>
        <v>0.76140916763451338</v>
      </c>
      <c r="K60" s="11">
        <f>H60/1</f>
        <v>0</v>
      </c>
    </row>
    <row r="61" spans="2:11" x14ac:dyDescent="0.4">
      <c r="B61" s="11">
        <v>2</v>
      </c>
      <c r="C61" s="11">
        <v>1</v>
      </c>
      <c r="D61" s="2">
        <v>464.85</v>
      </c>
      <c r="E61" s="11">
        <v>100</v>
      </c>
      <c r="F61" s="11">
        <v>100</v>
      </c>
      <c r="G61" s="11">
        <f t="shared" si="13"/>
        <v>0.21512315800795956</v>
      </c>
      <c r="H61" s="11">
        <f t="shared" si="12"/>
        <v>0.7744433688286545</v>
      </c>
      <c r="K61" s="11">
        <f t="shared" ref="K61:K64" si="17">H61/1</f>
        <v>0.7744433688286545</v>
      </c>
    </row>
    <row r="62" spans="2:11" x14ac:dyDescent="0.4">
      <c r="B62" s="11">
        <v>3</v>
      </c>
      <c r="C62" s="11">
        <v>1</v>
      </c>
      <c r="D62" s="2">
        <v>465.66</v>
      </c>
      <c r="E62" s="11">
        <v>200</v>
      </c>
      <c r="F62" s="11">
        <v>100</v>
      </c>
      <c r="G62" s="11">
        <f t="shared" si="13"/>
        <v>0.21474895846755143</v>
      </c>
      <c r="H62" s="11">
        <f t="shared" si="12"/>
        <v>0.7730962504831852</v>
      </c>
      <c r="K62" s="11">
        <f t="shared" si="17"/>
        <v>0.7730962504831852</v>
      </c>
    </row>
    <row r="63" spans="2:11" x14ac:dyDescent="0.4">
      <c r="B63" s="11">
        <v>4</v>
      </c>
      <c r="C63" s="11">
        <v>1</v>
      </c>
      <c r="D63" s="2">
        <v>472.26</v>
      </c>
      <c r="E63" s="11">
        <v>300</v>
      </c>
      <c r="F63" s="11">
        <v>100</v>
      </c>
      <c r="G63" s="11">
        <f t="shared" si="13"/>
        <v>0.21174776606106807</v>
      </c>
      <c r="H63" s="11">
        <f t="shared" si="12"/>
        <v>0.76229195781984505</v>
      </c>
      <c r="K63" s="11">
        <f t="shared" si="17"/>
        <v>0.76229195781984505</v>
      </c>
    </row>
    <row r="64" spans="2:11" x14ac:dyDescent="0.4">
      <c r="B64" s="11">
        <v>5</v>
      </c>
      <c r="C64" s="11">
        <v>1</v>
      </c>
      <c r="D64" s="2">
        <v>489.26</v>
      </c>
      <c r="E64" s="11">
        <v>400</v>
      </c>
      <c r="F64" s="11">
        <v>100</v>
      </c>
      <c r="G64" s="11">
        <f t="shared" si="13"/>
        <v>0.20439030372399133</v>
      </c>
      <c r="H64" s="11">
        <f t="shared" si="12"/>
        <v>0.73580509340636879</v>
      </c>
      <c r="K64" s="11">
        <f t="shared" si="17"/>
        <v>0.73580509340636879</v>
      </c>
    </row>
    <row r="65" spans="2:11" x14ac:dyDescent="0.4">
      <c r="B65" s="11">
        <v>6</v>
      </c>
      <c r="C65" s="11">
        <v>1</v>
      </c>
      <c r="D65" s="2">
        <f>F65/G65</f>
        <v>498.70163790476767</v>
      </c>
      <c r="E65" s="11">
        <v>500</v>
      </c>
      <c r="F65" s="11">
        <v>100</v>
      </c>
      <c r="G65" s="11">
        <f>(H65*1000)/3600</f>
        <v>0.20052069694444447</v>
      </c>
      <c r="H65" s="11">
        <v>0.72187450900000005</v>
      </c>
      <c r="K65" s="11">
        <f>H65/1</f>
        <v>0.72187450900000005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D3636-9A91-4F76-BCE8-7D2488E3ACAE}">
  <dimension ref="B2:K64"/>
  <sheetViews>
    <sheetView tabSelected="1" zoomScale="22" workbookViewId="0">
      <selection activeCell="J38" activeCellId="5" sqref="J3 J10 J17 J24 J31 J38"/>
    </sheetView>
  </sheetViews>
  <sheetFormatPr defaultColWidth="19.765625" defaultRowHeight="14.6" x14ac:dyDescent="0.4"/>
  <cols>
    <col min="1" max="9" width="19.765625" style="11"/>
    <col min="10" max="10" width="30.61328125" style="11" customWidth="1"/>
    <col min="11" max="11" width="27.921875" style="11" customWidth="1"/>
    <col min="12" max="16384" width="19.765625" style="11"/>
  </cols>
  <sheetData>
    <row r="2" spans="2:11" ht="18.45" x14ac:dyDescent="0.5">
      <c r="B2" s="16" t="s">
        <v>7</v>
      </c>
      <c r="C2" s="16" t="s">
        <v>0</v>
      </c>
      <c r="D2" s="17" t="s">
        <v>1</v>
      </c>
      <c r="E2" s="16" t="s">
        <v>2</v>
      </c>
      <c r="F2" s="16" t="s">
        <v>8</v>
      </c>
      <c r="G2" s="16" t="s">
        <v>3</v>
      </c>
      <c r="H2" s="16" t="s">
        <v>4</v>
      </c>
      <c r="I2" s="16" t="s">
        <v>5</v>
      </c>
      <c r="J2" s="16" t="s">
        <v>9</v>
      </c>
      <c r="K2" s="16" t="s">
        <v>6</v>
      </c>
    </row>
    <row r="3" spans="2:11" x14ac:dyDescent="0.4">
      <c r="B3" s="11">
        <v>1</v>
      </c>
      <c r="C3" s="11">
        <v>25</v>
      </c>
      <c r="D3" s="11">
        <v>0</v>
      </c>
      <c r="E3" s="11">
        <v>0</v>
      </c>
      <c r="F3" s="11">
        <v>0</v>
      </c>
      <c r="G3" s="11">
        <v>0</v>
      </c>
      <c r="H3" s="11">
        <v>0</v>
      </c>
      <c r="I3" s="11">
        <f>AVERAGE(H4:H7)</f>
        <v>24.154963849911184</v>
      </c>
      <c r="J3" s="11">
        <f>I3/25</f>
        <v>0.96619855399644738</v>
      </c>
      <c r="K3" s="11">
        <v>0</v>
      </c>
    </row>
    <row r="4" spans="2:11" x14ac:dyDescent="0.4">
      <c r="B4" s="11">
        <v>2</v>
      </c>
      <c r="C4" s="11">
        <v>25</v>
      </c>
      <c r="D4" s="11">
        <v>16.260000000000002</v>
      </c>
      <c r="E4" s="11">
        <v>100</v>
      </c>
      <c r="F4" s="11">
        <v>100</v>
      </c>
      <c r="G4" s="11">
        <f>F4/D4</f>
        <v>6.1500615006150054</v>
      </c>
      <c r="H4" s="11">
        <f>(G4*3600)/1000</f>
        <v>22.140221402214017</v>
      </c>
      <c r="K4" s="11">
        <f>H4/25</f>
        <v>0.88560885608856066</v>
      </c>
    </row>
    <row r="5" spans="2:11" x14ac:dyDescent="0.4">
      <c r="B5" s="11">
        <v>3</v>
      </c>
      <c r="C5" s="11">
        <v>25</v>
      </c>
      <c r="D5" s="11">
        <v>15.63</v>
      </c>
      <c r="E5" s="11">
        <v>200</v>
      </c>
      <c r="F5" s="11">
        <v>100</v>
      </c>
      <c r="G5" s="11">
        <f t="shared" ref="G5:G8" si="0">F5/D5</f>
        <v>6.3979526551503518</v>
      </c>
      <c r="H5" s="11">
        <f t="shared" ref="H5:H8" si="1">(G5*3600)/1000</f>
        <v>23.032629558541267</v>
      </c>
      <c r="K5" s="11">
        <f t="shared" ref="K5:K8" si="2">H5/25</f>
        <v>0.92130518234165071</v>
      </c>
    </row>
    <row r="6" spans="2:11" x14ac:dyDescent="0.4">
      <c r="B6" s="11">
        <v>4</v>
      </c>
      <c r="C6" s="11">
        <v>25</v>
      </c>
      <c r="D6" s="11">
        <v>14.01</v>
      </c>
      <c r="E6" s="11">
        <v>300</v>
      </c>
      <c r="F6" s="11">
        <v>100</v>
      </c>
      <c r="G6" s="11">
        <f t="shared" si="0"/>
        <v>7.1377587437544614</v>
      </c>
      <c r="H6" s="11">
        <f t="shared" si="1"/>
        <v>25.695931477516059</v>
      </c>
      <c r="K6" s="11">
        <f t="shared" si="2"/>
        <v>1.0278372591006424</v>
      </c>
    </row>
    <row r="7" spans="2:11" x14ac:dyDescent="0.4">
      <c r="B7" s="11">
        <v>5</v>
      </c>
      <c r="C7" s="11">
        <v>25</v>
      </c>
      <c r="D7" s="11">
        <v>13.98</v>
      </c>
      <c r="E7" s="11">
        <v>400</v>
      </c>
      <c r="F7" s="11">
        <v>100</v>
      </c>
      <c r="G7" s="11">
        <f t="shared" si="0"/>
        <v>7.1530758226037197</v>
      </c>
      <c r="H7" s="11">
        <f t="shared" si="1"/>
        <v>25.751072961373389</v>
      </c>
      <c r="K7" s="11">
        <f t="shared" si="2"/>
        <v>1.0300429184549356</v>
      </c>
    </row>
    <row r="8" spans="2:11" x14ac:dyDescent="0.4">
      <c r="B8" s="11">
        <v>6</v>
      </c>
      <c r="C8" s="11">
        <v>25</v>
      </c>
      <c r="D8" s="11">
        <v>13.71</v>
      </c>
      <c r="E8" s="11">
        <v>500</v>
      </c>
      <c r="F8" s="11">
        <v>100</v>
      </c>
      <c r="G8" s="11">
        <f t="shared" si="0"/>
        <v>7.2939460247994159</v>
      </c>
      <c r="H8" s="11">
        <f t="shared" si="1"/>
        <v>26.258205689277897</v>
      </c>
      <c r="K8" s="11">
        <f t="shared" si="2"/>
        <v>1.0503282275711159</v>
      </c>
    </row>
    <row r="9" spans="2:11" x14ac:dyDescent="0.4">
      <c r="B9" s="3"/>
      <c r="C9" s="3"/>
      <c r="D9" s="3"/>
      <c r="E9" s="3"/>
      <c r="F9" s="3"/>
      <c r="G9" s="3"/>
      <c r="H9" s="3"/>
      <c r="I9" s="3"/>
      <c r="J9" s="3"/>
      <c r="K9" s="3"/>
    </row>
    <row r="10" spans="2:11" x14ac:dyDescent="0.4">
      <c r="B10" s="11">
        <v>1</v>
      </c>
      <c r="C10" s="11">
        <v>20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f>AVERAGE(H11:H14)</f>
        <v>17.446753151695436</v>
      </c>
      <c r="J10" s="11">
        <f>I10/20</f>
        <v>0.87233765758477178</v>
      </c>
      <c r="K10" s="11">
        <v>0</v>
      </c>
    </row>
    <row r="11" spans="2:11" x14ac:dyDescent="0.4">
      <c r="B11" s="11">
        <v>2</v>
      </c>
      <c r="C11" s="10">
        <v>20</v>
      </c>
      <c r="D11" s="11">
        <v>21.47</v>
      </c>
      <c r="E11" s="11">
        <v>100</v>
      </c>
      <c r="F11" s="11">
        <v>100</v>
      </c>
      <c r="G11" s="11">
        <f>F11/D11</f>
        <v>4.6576618537494179</v>
      </c>
      <c r="H11" s="11">
        <f>(G11*3600)/1000</f>
        <v>16.767582673497905</v>
      </c>
      <c r="K11" s="11">
        <f>H11/20</f>
        <v>0.83837913367489525</v>
      </c>
    </row>
    <row r="12" spans="2:11" x14ac:dyDescent="0.4">
      <c r="B12" s="11">
        <v>3</v>
      </c>
      <c r="C12" s="10">
        <v>20</v>
      </c>
      <c r="D12" s="11">
        <v>18.690000000000001</v>
      </c>
      <c r="E12" s="11">
        <v>200</v>
      </c>
      <c r="F12" s="11">
        <v>100</v>
      </c>
      <c r="G12" s="11">
        <f t="shared" ref="G12:G15" si="3">F12/D12</f>
        <v>5.3504547886570357</v>
      </c>
      <c r="H12" s="11">
        <f t="shared" ref="H12:H15" si="4">(G12*3600)/1000</f>
        <v>19.261637239165328</v>
      </c>
      <c r="K12" s="11">
        <f t="shared" ref="K12:K15" si="5">H12/20</f>
        <v>0.96308186195826639</v>
      </c>
    </row>
    <row r="13" spans="2:11" x14ac:dyDescent="0.4">
      <c r="B13" s="11">
        <v>4</v>
      </c>
      <c r="C13" s="10">
        <v>20</v>
      </c>
      <c r="D13" s="11">
        <v>20.96</v>
      </c>
      <c r="E13" s="11">
        <v>300</v>
      </c>
      <c r="F13" s="11">
        <v>100</v>
      </c>
      <c r="G13" s="11">
        <f t="shared" si="3"/>
        <v>4.7709923664122131</v>
      </c>
      <c r="H13" s="11">
        <f t="shared" si="4"/>
        <v>17.175572519083964</v>
      </c>
      <c r="K13" s="11">
        <f t="shared" si="5"/>
        <v>0.85877862595419818</v>
      </c>
    </row>
    <row r="14" spans="2:11" x14ac:dyDescent="0.4">
      <c r="B14" s="11">
        <v>5</v>
      </c>
      <c r="C14" s="10">
        <v>20</v>
      </c>
      <c r="D14" s="11">
        <v>21.71</v>
      </c>
      <c r="E14" s="11">
        <v>400</v>
      </c>
      <c r="F14" s="11">
        <v>100</v>
      </c>
      <c r="G14" s="11">
        <f t="shared" si="3"/>
        <v>4.6061722708429294</v>
      </c>
      <c r="H14" s="11">
        <f t="shared" si="4"/>
        <v>16.582220175034546</v>
      </c>
      <c r="K14" s="11">
        <f t="shared" si="5"/>
        <v>0.82911100875172727</v>
      </c>
    </row>
    <row r="15" spans="2:11" x14ac:dyDescent="0.4">
      <c r="B15" s="11">
        <v>6</v>
      </c>
      <c r="C15" s="10">
        <v>20</v>
      </c>
      <c r="D15" s="11">
        <v>19.46</v>
      </c>
      <c r="E15" s="11">
        <v>500</v>
      </c>
      <c r="F15" s="11">
        <v>100</v>
      </c>
      <c r="G15" s="11">
        <f t="shared" si="3"/>
        <v>5.1387461459403907</v>
      </c>
      <c r="H15" s="11">
        <f t="shared" si="4"/>
        <v>18.499486125385406</v>
      </c>
      <c r="K15" s="11">
        <f t="shared" si="5"/>
        <v>0.92497430626927035</v>
      </c>
    </row>
    <row r="16" spans="2:11" x14ac:dyDescent="0.4"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2:11" x14ac:dyDescent="0.4">
      <c r="B17" s="11">
        <v>1</v>
      </c>
      <c r="C17" s="11">
        <v>15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f>AVERAGE(H18:H21)</f>
        <v>16.643550624133148</v>
      </c>
      <c r="J17" s="11">
        <f>I17/15</f>
        <v>1.1095700416088765</v>
      </c>
      <c r="K17" s="11">
        <v>0</v>
      </c>
    </row>
    <row r="18" spans="2:11" x14ac:dyDescent="0.4">
      <c r="B18" s="11">
        <v>2</v>
      </c>
      <c r="C18" s="10">
        <v>15</v>
      </c>
      <c r="D18" s="11">
        <v>21.63</v>
      </c>
      <c r="E18" s="11">
        <v>100</v>
      </c>
      <c r="F18" s="11">
        <v>100</v>
      </c>
      <c r="G18" s="11">
        <f>F18/21.63</f>
        <v>4.6232085067036524</v>
      </c>
      <c r="H18" s="11">
        <f>(G18*3600)/1000</f>
        <v>16.643550624133148</v>
      </c>
      <c r="K18" s="11">
        <f>H18/15</f>
        <v>1.1095700416088765</v>
      </c>
    </row>
    <row r="19" spans="2:11" x14ac:dyDescent="0.4">
      <c r="B19" s="11">
        <v>3</v>
      </c>
      <c r="C19" s="10">
        <v>15</v>
      </c>
      <c r="D19" s="11">
        <v>27.23</v>
      </c>
      <c r="E19" s="11">
        <v>200</v>
      </c>
      <c r="F19" s="11">
        <v>100</v>
      </c>
      <c r="G19" s="11">
        <f t="shared" ref="G19:G22" si="6">F19/21.63</f>
        <v>4.6232085067036524</v>
      </c>
      <c r="H19" s="11">
        <f t="shared" ref="H19:H22" si="7">(G19*3600)/1000</f>
        <v>16.643550624133148</v>
      </c>
      <c r="K19" s="11">
        <f t="shared" ref="K19:K22" si="8">H19/15</f>
        <v>1.1095700416088765</v>
      </c>
    </row>
    <row r="20" spans="2:11" x14ac:dyDescent="0.4">
      <c r="B20" s="11">
        <v>4</v>
      </c>
      <c r="C20" s="10">
        <v>15</v>
      </c>
      <c r="D20" s="11">
        <v>27.9</v>
      </c>
      <c r="E20" s="11">
        <v>300</v>
      </c>
      <c r="F20" s="11">
        <v>100</v>
      </c>
      <c r="G20" s="11">
        <f t="shared" si="6"/>
        <v>4.6232085067036524</v>
      </c>
      <c r="H20" s="11">
        <f t="shared" si="7"/>
        <v>16.643550624133148</v>
      </c>
      <c r="K20" s="11">
        <f t="shared" si="8"/>
        <v>1.1095700416088765</v>
      </c>
    </row>
    <row r="21" spans="2:11" x14ac:dyDescent="0.4">
      <c r="B21" s="11">
        <v>5</v>
      </c>
      <c r="C21" s="10">
        <v>15</v>
      </c>
      <c r="D21" s="11">
        <v>27.61</v>
      </c>
      <c r="E21" s="11">
        <v>400</v>
      </c>
      <c r="F21" s="11">
        <v>100</v>
      </c>
      <c r="G21" s="11">
        <f t="shared" si="6"/>
        <v>4.6232085067036524</v>
      </c>
      <c r="H21" s="11">
        <f t="shared" si="7"/>
        <v>16.643550624133148</v>
      </c>
      <c r="K21" s="11">
        <f t="shared" si="8"/>
        <v>1.1095700416088765</v>
      </c>
    </row>
    <row r="22" spans="2:11" x14ac:dyDescent="0.4">
      <c r="B22" s="11">
        <v>6</v>
      </c>
      <c r="C22" s="10">
        <v>15</v>
      </c>
      <c r="D22" s="11">
        <v>28.28</v>
      </c>
      <c r="E22" s="11">
        <v>500</v>
      </c>
      <c r="F22" s="11">
        <v>100</v>
      </c>
      <c r="G22" s="11">
        <f t="shared" si="6"/>
        <v>4.6232085067036524</v>
      </c>
      <c r="H22" s="11">
        <f t="shared" si="7"/>
        <v>16.643550624133148</v>
      </c>
      <c r="K22" s="11">
        <f t="shared" si="8"/>
        <v>1.1095700416088765</v>
      </c>
    </row>
    <row r="23" spans="2:11" x14ac:dyDescent="0.4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2:11" x14ac:dyDescent="0.4">
      <c r="B24" s="10">
        <v>1</v>
      </c>
      <c r="C24" s="11">
        <v>10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f>AVERAGE(H25:H28)</f>
        <v>8.4608296100445308</v>
      </c>
      <c r="J24" s="11">
        <f>I24/10</f>
        <v>0.84608296100445313</v>
      </c>
      <c r="K24" s="11">
        <v>0</v>
      </c>
    </row>
    <row r="25" spans="2:11" x14ac:dyDescent="0.4">
      <c r="B25" s="10">
        <v>2</v>
      </c>
      <c r="C25" s="10">
        <v>10</v>
      </c>
      <c r="D25" s="11">
        <v>37.61</v>
      </c>
      <c r="E25" s="11">
        <v>100</v>
      </c>
      <c r="F25" s="11">
        <v>100</v>
      </c>
      <c r="G25" s="11">
        <f>(F25/D25)</f>
        <v>2.6588673225206061</v>
      </c>
      <c r="H25" s="11">
        <f>(G25*3600)/1000</f>
        <v>9.571922361074181</v>
      </c>
      <c r="K25" s="11">
        <f>H25/10</f>
        <v>0.9571922361074181</v>
      </c>
    </row>
    <row r="26" spans="2:11" x14ac:dyDescent="0.4">
      <c r="B26" s="10">
        <v>3</v>
      </c>
      <c r="C26" s="10">
        <v>10</v>
      </c>
      <c r="D26" s="11">
        <v>45.1</v>
      </c>
      <c r="E26" s="11">
        <v>200</v>
      </c>
      <c r="F26" s="11">
        <v>100</v>
      </c>
      <c r="G26" s="11">
        <f t="shared" ref="G26:G29" si="9">(F26/D26)</f>
        <v>2.2172949002217295</v>
      </c>
      <c r="H26" s="11">
        <f t="shared" ref="H26:H29" si="10">(G26*3600)/1000</f>
        <v>7.9822616407982263</v>
      </c>
      <c r="K26" s="11">
        <f t="shared" ref="K26:K29" si="11">H26/10</f>
        <v>0.79822616407982261</v>
      </c>
    </row>
    <row r="27" spans="2:11" x14ac:dyDescent="0.4">
      <c r="B27" s="10">
        <v>4</v>
      </c>
      <c r="C27" s="10">
        <v>10</v>
      </c>
      <c r="D27" s="11">
        <v>43.2</v>
      </c>
      <c r="E27" s="11">
        <v>300</v>
      </c>
      <c r="F27" s="11">
        <v>100</v>
      </c>
      <c r="G27" s="11">
        <f t="shared" si="9"/>
        <v>2.3148148148148149</v>
      </c>
      <c r="H27" s="11">
        <f t="shared" si="10"/>
        <v>8.3333333333333339</v>
      </c>
      <c r="K27" s="11">
        <f t="shared" si="11"/>
        <v>0.83333333333333337</v>
      </c>
    </row>
    <row r="28" spans="2:11" x14ac:dyDescent="0.4">
      <c r="B28" s="10">
        <v>5</v>
      </c>
      <c r="C28" s="10">
        <v>10</v>
      </c>
      <c r="D28" s="11">
        <v>45.25</v>
      </c>
      <c r="E28" s="11">
        <v>400</v>
      </c>
      <c r="F28" s="11">
        <v>100</v>
      </c>
      <c r="G28" s="11">
        <f t="shared" si="9"/>
        <v>2.2099447513812156</v>
      </c>
      <c r="H28" s="11">
        <f>(G28*3600)/1000</f>
        <v>7.9558011049723767</v>
      </c>
      <c r="K28" s="11">
        <f t="shared" si="11"/>
        <v>0.79558011049723765</v>
      </c>
    </row>
    <row r="29" spans="2:11" x14ac:dyDescent="0.4">
      <c r="B29" s="11">
        <v>6</v>
      </c>
      <c r="C29" s="10">
        <v>10</v>
      </c>
      <c r="D29" s="11">
        <v>37.25</v>
      </c>
      <c r="E29" s="11">
        <v>500</v>
      </c>
      <c r="F29" s="11">
        <v>100</v>
      </c>
      <c r="G29" s="11">
        <f t="shared" si="9"/>
        <v>2.6845637583892619</v>
      </c>
      <c r="H29" s="11">
        <f t="shared" si="10"/>
        <v>9.6644295302013425</v>
      </c>
      <c r="K29" s="11">
        <f t="shared" si="11"/>
        <v>0.96644295302013428</v>
      </c>
    </row>
    <row r="30" spans="2:11" x14ac:dyDescent="0.4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x14ac:dyDescent="0.4">
      <c r="B31" s="10">
        <v>1</v>
      </c>
      <c r="C31" s="11">
        <v>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f>AVERAGE(H32:H35)</f>
        <v>4.1161267698823272</v>
      </c>
      <c r="J31" s="11">
        <f>(I31/C32)</f>
        <v>0.82322535397646546</v>
      </c>
      <c r="K31" s="11">
        <v>0</v>
      </c>
    </row>
    <row r="32" spans="2:11" x14ac:dyDescent="0.4">
      <c r="B32" s="10">
        <v>2</v>
      </c>
      <c r="C32" s="11">
        <v>5</v>
      </c>
      <c r="D32" s="11">
        <v>80.680000000000007</v>
      </c>
      <c r="E32" s="11">
        <v>100</v>
      </c>
      <c r="F32" s="11">
        <v>100</v>
      </c>
      <c r="G32" s="11">
        <f>F32/D32</f>
        <v>1.2394645513138323</v>
      </c>
      <c r="H32" s="11">
        <f>(G32*3600)/1000</f>
        <v>4.4620723847297956</v>
      </c>
      <c r="K32" s="11">
        <f>H32/5</f>
        <v>0.8924144769459591</v>
      </c>
    </row>
    <row r="33" spans="2:11" x14ac:dyDescent="0.4">
      <c r="B33" s="10">
        <v>3</v>
      </c>
      <c r="C33" s="11">
        <v>5</v>
      </c>
      <c r="D33" s="11">
        <v>88.44</v>
      </c>
      <c r="E33" s="11">
        <v>200</v>
      </c>
      <c r="F33" s="11">
        <v>100</v>
      </c>
      <c r="G33" s="11">
        <f t="shared" ref="G33:G36" si="12">F33/D33</f>
        <v>1.1307100859339665</v>
      </c>
      <c r="H33" s="11">
        <f t="shared" ref="H33:H36" si="13">(G33*3600)/1000</f>
        <v>4.0705563093622796</v>
      </c>
      <c r="K33" s="11">
        <f t="shared" ref="K33:K36" si="14">H33/5</f>
        <v>0.81411126187245597</v>
      </c>
    </row>
    <row r="34" spans="2:11" x14ac:dyDescent="0.4">
      <c r="B34" s="10">
        <v>4</v>
      </c>
      <c r="C34" s="11">
        <v>5</v>
      </c>
      <c r="D34" s="11">
        <v>89.98</v>
      </c>
      <c r="E34" s="11">
        <v>300</v>
      </c>
      <c r="F34" s="11">
        <v>100</v>
      </c>
      <c r="G34" s="11">
        <f t="shared" si="12"/>
        <v>1.1113580795732385</v>
      </c>
      <c r="H34" s="11">
        <f t="shared" si="13"/>
        <v>4.0008890864636584</v>
      </c>
      <c r="K34" s="11">
        <f t="shared" si="14"/>
        <v>0.80017781729273163</v>
      </c>
    </row>
    <row r="35" spans="2:11" x14ac:dyDescent="0.4">
      <c r="B35" s="10">
        <v>5</v>
      </c>
      <c r="C35" s="11">
        <v>5</v>
      </c>
      <c r="D35" s="11">
        <v>91.58</v>
      </c>
      <c r="E35" s="11">
        <v>400</v>
      </c>
      <c r="F35" s="11">
        <v>100</v>
      </c>
      <c r="G35" s="11">
        <f t="shared" si="12"/>
        <v>1.0919414719371041</v>
      </c>
      <c r="H35" s="11">
        <f t="shared" si="13"/>
        <v>3.9309892989735751</v>
      </c>
      <c r="K35" s="11">
        <f t="shared" si="14"/>
        <v>0.78619785979471501</v>
      </c>
    </row>
    <row r="36" spans="2:11" x14ac:dyDescent="0.4">
      <c r="B36" s="11">
        <v>6</v>
      </c>
      <c r="C36" s="11">
        <v>5</v>
      </c>
      <c r="D36" s="11">
        <v>96.4</v>
      </c>
      <c r="E36" s="11">
        <v>500</v>
      </c>
      <c r="F36" s="11">
        <v>100</v>
      </c>
      <c r="G36" s="11">
        <f t="shared" si="12"/>
        <v>1.0373443983402488</v>
      </c>
      <c r="H36" s="11">
        <f t="shared" si="13"/>
        <v>3.7344398340248959</v>
      </c>
      <c r="K36" s="11">
        <f t="shared" si="14"/>
        <v>0.74688796680497915</v>
      </c>
    </row>
    <row r="37" spans="2:11" x14ac:dyDescent="0.4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x14ac:dyDescent="0.4">
      <c r="B38" s="11">
        <v>1</v>
      </c>
      <c r="C38" s="11">
        <v>4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f>AVERAGE(H39:H42)</f>
        <v>3.6246297922164743</v>
      </c>
      <c r="J38" s="11">
        <f>I38/4</f>
        <v>0.90615744805411857</v>
      </c>
      <c r="K38" s="11">
        <v>0</v>
      </c>
    </row>
    <row r="39" spans="2:11" x14ac:dyDescent="0.4">
      <c r="B39" s="11">
        <v>2</v>
      </c>
      <c r="C39" s="11">
        <v>4</v>
      </c>
      <c r="D39" s="11">
        <v>88.84</v>
      </c>
      <c r="E39" s="11">
        <v>100</v>
      </c>
      <c r="F39" s="11">
        <v>100</v>
      </c>
      <c r="G39" s="11">
        <f>F39/D39</f>
        <v>1.1256190904997749</v>
      </c>
      <c r="H39" s="11">
        <f>(G39*3600)/1000</f>
        <v>4.05222872579919</v>
      </c>
      <c r="K39" s="11">
        <f>H39/4</f>
        <v>1.0130571814497975</v>
      </c>
    </row>
    <row r="40" spans="2:11" x14ac:dyDescent="0.4">
      <c r="B40" s="11">
        <v>3</v>
      </c>
      <c r="C40" s="11">
        <v>4</v>
      </c>
      <c r="D40" s="11">
        <v>104.88</v>
      </c>
      <c r="E40" s="11">
        <v>200</v>
      </c>
      <c r="F40" s="11">
        <v>100</v>
      </c>
      <c r="G40" s="11">
        <f t="shared" ref="G40:G43" si="15">F40/D40</f>
        <v>0.95347063310450042</v>
      </c>
      <c r="H40" s="11">
        <f t="shared" ref="H40:H43" si="16">(G40*3600)/1000</f>
        <v>3.4324942791762014</v>
      </c>
      <c r="K40" s="11">
        <f t="shared" ref="K40:K43" si="17">H40/4</f>
        <v>0.85812356979405036</v>
      </c>
    </row>
    <row r="41" spans="2:11" x14ac:dyDescent="0.4">
      <c r="B41" s="11">
        <v>4</v>
      </c>
      <c r="C41" s="11">
        <v>4</v>
      </c>
      <c r="D41" s="11">
        <v>102.52</v>
      </c>
      <c r="E41" s="11">
        <v>300</v>
      </c>
      <c r="F41" s="11">
        <v>100</v>
      </c>
      <c r="G41" s="11">
        <f t="shared" si="15"/>
        <v>0.97541943035505274</v>
      </c>
      <c r="H41" s="11">
        <f t="shared" si="16"/>
        <v>3.5115099492781896</v>
      </c>
      <c r="K41" s="11">
        <f t="shared" si="17"/>
        <v>0.8778774873195474</v>
      </c>
    </row>
    <row r="42" spans="2:11" x14ac:dyDescent="0.4">
      <c r="B42" s="11">
        <v>5</v>
      </c>
      <c r="C42" s="11">
        <v>4</v>
      </c>
      <c r="D42" s="11">
        <v>102.79</v>
      </c>
      <c r="E42" s="11">
        <v>400</v>
      </c>
      <c r="F42" s="11">
        <v>100</v>
      </c>
      <c r="G42" s="11">
        <f t="shared" si="15"/>
        <v>0.97285728183675446</v>
      </c>
      <c r="H42" s="11">
        <f t="shared" si="16"/>
        <v>3.5022862146123162</v>
      </c>
      <c r="K42" s="11">
        <f t="shared" si="17"/>
        <v>0.87557155365307904</v>
      </c>
    </row>
    <row r="43" spans="2:11" x14ac:dyDescent="0.4">
      <c r="B43" s="11">
        <v>6</v>
      </c>
      <c r="C43" s="11">
        <v>4</v>
      </c>
      <c r="D43" s="11">
        <v>102.48</v>
      </c>
      <c r="E43" s="11">
        <v>500</v>
      </c>
      <c r="F43" s="11">
        <v>100</v>
      </c>
      <c r="G43" s="11">
        <f t="shared" si="15"/>
        <v>0.97580015612802495</v>
      </c>
      <c r="H43" s="11">
        <f t="shared" si="16"/>
        <v>3.5128805620608898</v>
      </c>
      <c r="K43" s="11">
        <f t="shared" si="17"/>
        <v>0.87822014051522246</v>
      </c>
    </row>
    <row r="44" spans="2:11" x14ac:dyDescent="0.4">
      <c r="B44" s="3"/>
      <c r="C44" s="3"/>
      <c r="D44" s="4"/>
      <c r="E44" s="3"/>
      <c r="F44" s="3"/>
      <c r="G44" s="3"/>
      <c r="H44" s="3"/>
      <c r="I44" s="3"/>
      <c r="J44" s="3"/>
      <c r="K44" s="3"/>
    </row>
    <row r="45" spans="2:11" x14ac:dyDescent="0.4">
      <c r="B45" s="11">
        <v>1</v>
      </c>
      <c r="C45" s="11">
        <v>3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f>AVERAGE(H46:H49)</f>
        <v>2.2610265038381256</v>
      </c>
      <c r="J45" s="11">
        <f>I45/3</f>
        <v>0.75367550127937522</v>
      </c>
      <c r="K45" s="11">
        <v>0</v>
      </c>
    </row>
    <row r="46" spans="2:11" x14ac:dyDescent="0.4">
      <c r="B46" s="11">
        <v>2</v>
      </c>
      <c r="C46" s="11">
        <v>3</v>
      </c>
      <c r="D46" s="11">
        <v>155.66</v>
      </c>
      <c r="E46" s="11">
        <v>100</v>
      </c>
      <c r="F46" s="11">
        <v>100</v>
      </c>
      <c r="G46" s="11">
        <f>F46/D46</f>
        <v>0.64242579982012082</v>
      </c>
      <c r="H46" s="11">
        <f>(G46*3600)/1000</f>
        <v>2.3127328793524349</v>
      </c>
      <c r="K46" s="11">
        <f>H46/3</f>
        <v>0.77091095978414492</v>
      </c>
    </row>
    <row r="47" spans="2:11" x14ac:dyDescent="0.4">
      <c r="B47" s="11">
        <v>3</v>
      </c>
      <c r="C47" s="11">
        <v>3</v>
      </c>
      <c r="D47" s="11">
        <v>156.51</v>
      </c>
      <c r="E47" s="11">
        <v>200</v>
      </c>
      <c r="F47" s="11">
        <v>100</v>
      </c>
      <c r="G47" s="11">
        <f t="shared" ref="G47:G50" si="18">F47/D47</f>
        <v>0.63893680914957518</v>
      </c>
      <c r="H47" s="11">
        <f t="shared" ref="H47:H50" si="19">(G47*3600)/1000</f>
        <v>2.3001725129384707</v>
      </c>
      <c r="K47" s="11">
        <f t="shared" ref="K47:K50" si="20">H47/3</f>
        <v>0.76672417097949019</v>
      </c>
    </row>
    <row r="48" spans="2:11" x14ac:dyDescent="0.4">
      <c r="B48" s="11">
        <v>4</v>
      </c>
      <c r="C48" s="11">
        <v>3</v>
      </c>
      <c r="D48" s="11">
        <v>162.85</v>
      </c>
      <c r="E48" s="11">
        <v>300</v>
      </c>
      <c r="F48" s="11">
        <v>100</v>
      </c>
      <c r="G48" s="11">
        <f t="shared" si="18"/>
        <v>0.61406202026404666</v>
      </c>
      <c r="H48" s="11">
        <f t="shared" si="19"/>
        <v>2.2106232729505679</v>
      </c>
      <c r="K48" s="11">
        <f t="shared" si="20"/>
        <v>0.73687442431685601</v>
      </c>
    </row>
    <row r="49" spans="2:11" x14ac:dyDescent="0.4">
      <c r="B49" s="11">
        <v>5</v>
      </c>
      <c r="C49" s="11">
        <v>3</v>
      </c>
      <c r="D49" s="11">
        <v>162.12</v>
      </c>
      <c r="E49" s="11">
        <v>400</v>
      </c>
      <c r="F49" s="11">
        <v>100</v>
      </c>
      <c r="G49" s="11">
        <f t="shared" si="18"/>
        <v>0.61682704169750802</v>
      </c>
      <c r="H49" s="11">
        <f t="shared" si="19"/>
        <v>2.2205773501110291</v>
      </c>
      <c r="K49" s="11">
        <f t="shared" si="20"/>
        <v>0.74019245003700973</v>
      </c>
    </row>
    <row r="50" spans="2:11" x14ac:dyDescent="0.4">
      <c r="B50" s="11">
        <v>6</v>
      </c>
      <c r="C50" s="11">
        <v>3</v>
      </c>
      <c r="D50" s="11">
        <v>165.39</v>
      </c>
      <c r="E50" s="11">
        <v>500</v>
      </c>
      <c r="F50" s="11">
        <v>100</v>
      </c>
      <c r="G50" s="11">
        <f t="shared" si="18"/>
        <v>0.60463147711469867</v>
      </c>
      <c r="H50" s="11">
        <f t="shared" si="19"/>
        <v>2.1766733176129152</v>
      </c>
      <c r="K50" s="11">
        <f t="shared" si="20"/>
        <v>0.72555777253763842</v>
      </c>
    </row>
    <row r="51" spans="2:11" x14ac:dyDescent="0.4">
      <c r="B51" s="3"/>
      <c r="C51" s="3"/>
      <c r="D51" s="4"/>
      <c r="E51" s="3"/>
      <c r="F51" s="3"/>
      <c r="G51" s="3"/>
      <c r="H51" s="3"/>
      <c r="I51" s="3"/>
      <c r="J51" s="3"/>
      <c r="K51" s="3"/>
    </row>
    <row r="52" spans="2:11" x14ac:dyDescent="0.4">
      <c r="B52" s="11">
        <v>1</v>
      </c>
      <c r="C52" s="11">
        <v>2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f>AVERAGE(H53:H56)</f>
        <v>1.6136052751526797</v>
      </c>
      <c r="J52" s="11">
        <f>H57/2</f>
        <v>0.80713869333213761</v>
      </c>
      <c r="K52" s="11">
        <v>0</v>
      </c>
    </row>
    <row r="53" spans="2:11" x14ac:dyDescent="0.4">
      <c r="B53" s="11">
        <v>2</v>
      </c>
      <c r="C53" s="11">
        <v>2</v>
      </c>
      <c r="D53" s="11">
        <v>222.55</v>
      </c>
      <c r="E53" s="11">
        <v>100</v>
      </c>
      <c r="F53" s="11">
        <v>100</v>
      </c>
      <c r="G53" s="11">
        <f>F53/D53</f>
        <v>0.44933722758930578</v>
      </c>
      <c r="H53" s="11">
        <f>(G53*3600)/1000</f>
        <v>1.6176140193215007</v>
      </c>
      <c r="K53" s="11">
        <f>H53/2</f>
        <v>0.80880700966075036</v>
      </c>
    </row>
    <row r="54" spans="2:11" x14ac:dyDescent="0.4">
      <c r="B54" s="11">
        <v>3</v>
      </c>
      <c r="C54" s="11">
        <v>2</v>
      </c>
      <c r="D54" s="11">
        <v>222.73</v>
      </c>
      <c r="E54" s="11">
        <v>200</v>
      </c>
      <c r="F54" s="11">
        <v>100</v>
      </c>
      <c r="G54" s="11">
        <f t="shared" ref="G54:G57" si="21">F54/D54</f>
        <v>0.44897409419476497</v>
      </c>
      <c r="H54" s="11">
        <f t="shared" ref="H54:H57" si="22">(G54*3600)/1000</f>
        <v>1.6163067391011539</v>
      </c>
      <c r="K54" s="11">
        <f t="shared" ref="K54:K57" si="23">H54/2</f>
        <v>0.80815336955057693</v>
      </c>
    </row>
    <row r="55" spans="2:11" x14ac:dyDescent="0.4">
      <c r="B55" s="11">
        <v>4</v>
      </c>
      <c r="C55" s="11">
        <v>2</v>
      </c>
      <c r="D55" s="11">
        <v>222.86</v>
      </c>
      <c r="E55" s="11">
        <v>300</v>
      </c>
      <c r="F55" s="11">
        <v>100</v>
      </c>
      <c r="G55" s="11">
        <f t="shared" si="21"/>
        <v>0.44871219599748718</v>
      </c>
      <c r="H55" s="11">
        <f t="shared" si="22"/>
        <v>1.6153639055909539</v>
      </c>
      <c r="K55" s="11">
        <f t="shared" si="23"/>
        <v>0.80768195279547694</v>
      </c>
    </row>
    <row r="56" spans="2:11" x14ac:dyDescent="0.4">
      <c r="B56" s="11">
        <v>5</v>
      </c>
      <c r="C56" s="11">
        <v>2</v>
      </c>
      <c r="D56" s="11">
        <v>224.28</v>
      </c>
      <c r="E56" s="11">
        <v>400</v>
      </c>
      <c r="F56" s="11">
        <v>100</v>
      </c>
      <c r="G56" s="11">
        <f t="shared" si="21"/>
        <v>0.44587123238808629</v>
      </c>
      <c r="H56" s="11">
        <f t="shared" si="22"/>
        <v>1.6051364365971106</v>
      </c>
      <c r="K56" s="11">
        <f t="shared" si="23"/>
        <v>0.80256821829855529</v>
      </c>
    </row>
    <row r="57" spans="2:11" x14ac:dyDescent="0.4">
      <c r="B57" s="11">
        <v>6</v>
      </c>
      <c r="C57" s="11">
        <v>2</v>
      </c>
      <c r="D57" s="11">
        <v>223.01</v>
      </c>
      <c r="E57" s="11">
        <v>500</v>
      </c>
      <c r="F57" s="11">
        <v>100</v>
      </c>
      <c r="G57" s="11">
        <f t="shared" si="21"/>
        <v>0.44841038518452087</v>
      </c>
      <c r="H57" s="11">
        <f t="shared" si="22"/>
        <v>1.6142773866642752</v>
      </c>
      <c r="K57" s="11">
        <f t="shared" si="23"/>
        <v>0.80713869333213761</v>
      </c>
    </row>
    <row r="58" spans="2:11" x14ac:dyDescent="0.4">
      <c r="B58" s="3"/>
      <c r="C58" s="3"/>
      <c r="D58" s="4"/>
      <c r="E58" s="3"/>
      <c r="F58" s="3"/>
      <c r="G58" s="3"/>
      <c r="H58" s="3"/>
      <c r="I58" s="3"/>
      <c r="J58" s="3"/>
      <c r="K58" s="3"/>
    </row>
    <row r="59" spans="2:11" x14ac:dyDescent="0.4">
      <c r="B59" s="11">
        <v>1</v>
      </c>
      <c r="C59" s="11">
        <v>1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f>AVERAGE(H60:H63)</f>
        <v>0.7359466404021664</v>
      </c>
      <c r="J59" s="11">
        <f>I59/1</f>
        <v>0.7359466404021664</v>
      </c>
      <c r="K59" s="11">
        <v>0</v>
      </c>
    </row>
    <row r="60" spans="2:11" x14ac:dyDescent="0.4">
      <c r="B60" s="11">
        <v>2</v>
      </c>
      <c r="C60" s="11">
        <v>1</v>
      </c>
      <c r="D60" s="11">
        <v>491.69</v>
      </c>
      <c r="E60" s="11">
        <v>100</v>
      </c>
      <c r="F60" s="11">
        <v>100</v>
      </c>
      <c r="G60" s="11">
        <f>F60/D60</f>
        <v>0.20338017856779678</v>
      </c>
      <c r="H60" s="11">
        <f>(G60*3600)/1000</f>
        <v>0.73216864284406835</v>
      </c>
      <c r="K60" s="11">
        <f>H60/1</f>
        <v>0.73216864284406835</v>
      </c>
    </row>
    <row r="61" spans="2:11" x14ac:dyDescent="0.4">
      <c r="B61" s="11">
        <v>3</v>
      </c>
      <c r="C61" s="11">
        <v>1</v>
      </c>
      <c r="D61" s="11">
        <v>491.64</v>
      </c>
      <c r="E61" s="11">
        <v>200</v>
      </c>
      <c r="F61" s="11">
        <v>100</v>
      </c>
      <c r="G61" s="11">
        <f t="shared" ref="G61:G64" si="24">F61/D61</f>
        <v>0.20340086241965666</v>
      </c>
      <c r="H61" s="11">
        <f t="shared" ref="H61:H64" si="25">(G61*3600)/1000</f>
        <v>0.73224310471076404</v>
      </c>
      <c r="K61" s="11">
        <f t="shared" ref="K61:K64" si="26">H61/1</f>
        <v>0.73224310471076404</v>
      </c>
    </row>
    <row r="62" spans="2:11" x14ac:dyDescent="0.4">
      <c r="B62" s="11">
        <v>4</v>
      </c>
      <c r="C62" s="11">
        <v>1</v>
      </c>
      <c r="D62" s="11">
        <v>492.51</v>
      </c>
      <c r="E62" s="11">
        <v>300</v>
      </c>
      <c r="F62" s="11">
        <v>100</v>
      </c>
      <c r="G62" s="11">
        <f t="shared" si="24"/>
        <v>0.20304156260786582</v>
      </c>
      <c r="H62" s="11">
        <f t="shared" si="25"/>
        <v>0.73094962538831687</v>
      </c>
      <c r="K62" s="11">
        <f t="shared" si="26"/>
        <v>0.73094962538831687</v>
      </c>
    </row>
    <row r="63" spans="2:11" x14ac:dyDescent="0.4">
      <c r="B63" s="11">
        <v>5</v>
      </c>
      <c r="C63" s="11">
        <v>1</v>
      </c>
      <c r="D63" s="11">
        <v>481.01</v>
      </c>
      <c r="E63" s="11">
        <v>400</v>
      </c>
      <c r="F63" s="11">
        <v>100</v>
      </c>
      <c r="G63" s="11">
        <f t="shared" si="24"/>
        <v>0.2078958857404212</v>
      </c>
      <c r="H63" s="11">
        <f t="shared" si="25"/>
        <v>0.74842518866551633</v>
      </c>
      <c r="K63" s="11">
        <f t="shared" si="26"/>
        <v>0.74842518866551633</v>
      </c>
    </row>
    <row r="64" spans="2:11" x14ac:dyDescent="0.4">
      <c r="B64" s="11">
        <v>6</v>
      </c>
      <c r="C64" s="11">
        <v>1</v>
      </c>
      <c r="D64" s="11">
        <v>484.92</v>
      </c>
      <c r="E64" s="11">
        <v>500</v>
      </c>
      <c r="F64" s="11">
        <v>100</v>
      </c>
      <c r="G64" s="11">
        <f t="shared" si="24"/>
        <v>0.20621958261156478</v>
      </c>
      <c r="H64" s="11">
        <f t="shared" si="25"/>
        <v>0.74239049740163321</v>
      </c>
      <c r="K64" s="11">
        <f t="shared" si="26"/>
        <v>0.74239049740163321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B319F-F445-4254-9D35-AB1AAFC5E598}">
  <dimension ref="B2:D11"/>
  <sheetViews>
    <sheetView topLeftCell="D1" zoomScale="72" workbookViewId="0">
      <selection activeCell="G23" sqref="G23"/>
    </sheetView>
  </sheetViews>
  <sheetFormatPr defaultColWidth="17.61328125" defaultRowHeight="14.6" x14ac:dyDescent="0.4"/>
  <cols>
    <col min="1" max="2" width="17.61328125" style="11"/>
    <col min="3" max="3" width="38.15234375" style="11" customWidth="1"/>
    <col min="4" max="4" width="38.61328125" style="11" customWidth="1"/>
    <col min="5" max="16384" width="17.61328125" style="11"/>
  </cols>
  <sheetData>
    <row r="2" spans="2:4" x14ac:dyDescent="0.4">
      <c r="B2" s="15" t="s">
        <v>11</v>
      </c>
      <c r="C2" s="15" t="s">
        <v>14</v>
      </c>
      <c r="D2" s="15" t="s">
        <v>13</v>
      </c>
    </row>
    <row r="3" spans="2:4" x14ac:dyDescent="0.4">
      <c r="B3" s="11">
        <v>25</v>
      </c>
      <c r="C3" s="11">
        <v>24.283458850986626</v>
      </c>
      <c r="D3" s="11">
        <v>24.154963849911184</v>
      </c>
    </row>
    <row r="4" spans="2:4" x14ac:dyDescent="0.4">
      <c r="B4" s="11">
        <v>20</v>
      </c>
      <c r="C4" s="10">
        <v>18.523477003379227</v>
      </c>
      <c r="D4" s="11">
        <v>17.446753151695436</v>
      </c>
    </row>
    <row r="5" spans="2:4" x14ac:dyDescent="0.4">
      <c r="B5" s="11">
        <v>15</v>
      </c>
      <c r="C5" s="10">
        <v>13.786457228571344</v>
      </c>
      <c r="D5" s="11">
        <v>16.643550624133148</v>
      </c>
    </row>
    <row r="6" spans="2:4" x14ac:dyDescent="0.4">
      <c r="B6" s="11">
        <v>10</v>
      </c>
      <c r="C6" s="11">
        <v>9.062082231117051</v>
      </c>
      <c r="D6" s="11">
        <v>8.4608296100445308</v>
      </c>
    </row>
    <row r="7" spans="2:4" x14ac:dyDescent="0.4">
      <c r="B7" s="11">
        <v>5</v>
      </c>
      <c r="C7" s="11">
        <v>4.1648906473031788</v>
      </c>
      <c r="D7" s="11">
        <v>4.1161267698823272</v>
      </c>
    </row>
    <row r="8" spans="2:4" x14ac:dyDescent="0.4">
      <c r="B8" s="11">
        <v>4</v>
      </c>
      <c r="C8" s="11">
        <v>3.393105027679344</v>
      </c>
      <c r="D8" s="11">
        <v>3.6246297922164743</v>
      </c>
    </row>
    <row r="9" spans="2:4" x14ac:dyDescent="0.4">
      <c r="B9" s="11">
        <v>3</v>
      </c>
      <c r="C9" s="11">
        <v>2.4984826320345466</v>
      </c>
      <c r="D9" s="11">
        <v>2.2610265038381256</v>
      </c>
    </row>
    <row r="10" spans="2:4" x14ac:dyDescent="0.4">
      <c r="B10" s="11">
        <v>2</v>
      </c>
      <c r="C10" s="11">
        <v>1.5931887830957778</v>
      </c>
      <c r="D10" s="11">
        <v>1.6136052751526797</v>
      </c>
    </row>
    <row r="11" spans="2:4" x14ac:dyDescent="0.4">
      <c r="B11" s="11">
        <v>1</v>
      </c>
      <c r="C11" s="11">
        <v>0.76140916800000003</v>
      </c>
      <c r="D11" s="11">
        <v>0.7359466404021664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259AF-CF6C-4CD3-9BC4-74FF65574D7A}">
  <dimension ref="B2:D32"/>
  <sheetViews>
    <sheetView zoomScale="40" workbookViewId="0">
      <selection activeCell="K35" sqref="K35"/>
    </sheetView>
  </sheetViews>
  <sheetFormatPr defaultRowHeight="14.6" x14ac:dyDescent="0.4"/>
  <cols>
    <col min="1" max="1" width="9.23046875" style="11"/>
    <col min="2" max="2" width="17.3828125" style="11" customWidth="1"/>
    <col min="3" max="3" width="37.69140625" style="11" bestFit="1" customWidth="1"/>
    <col min="4" max="4" width="38.765625" style="11" customWidth="1"/>
    <col min="5" max="16384" width="9.23046875" style="11"/>
  </cols>
  <sheetData>
    <row r="2" spans="2:4" x14ac:dyDescent="0.4">
      <c r="B2" s="15" t="s">
        <v>11</v>
      </c>
      <c r="C2" s="15" t="s">
        <v>16</v>
      </c>
      <c r="D2" s="15" t="s">
        <v>15</v>
      </c>
    </row>
    <row r="3" spans="2:4" x14ac:dyDescent="0.4">
      <c r="B3" s="11">
        <v>5</v>
      </c>
      <c r="C3" s="11">
        <v>4.1648906473031788</v>
      </c>
      <c r="D3" s="12">
        <v>4.4047475657369999</v>
      </c>
    </row>
    <row r="4" spans="2:4" x14ac:dyDescent="0.4">
      <c r="B4" s="11">
        <v>4</v>
      </c>
      <c r="C4" s="11">
        <v>3.393105027679344</v>
      </c>
      <c r="D4" s="12">
        <v>3.6772000001564615</v>
      </c>
    </row>
    <row r="5" spans="2:4" x14ac:dyDescent="0.4">
      <c r="B5" s="11">
        <v>3</v>
      </c>
      <c r="C5" s="11">
        <v>2.4984826320345466</v>
      </c>
      <c r="D5" s="12">
        <v>2.9815767851517792</v>
      </c>
    </row>
    <row r="6" spans="2:4" x14ac:dyDescent="0.4">
      <c r="B6" s="11">
        <v>2</v>
      </c>
      <c r="C6" s="11">
        <v>1.5931887830957778</v>
      </c>
      <c r="D6" s="12">
        <v>2.2972175882858479</v>
      </c>
    </row>
    <row r="7" spans="2:4" x14ac:dyDescent="0.4">
      <c r="B7" s="11">
        <v>1</v>
      </c>
      <c r="C7" s="11">
        <v>0.76140916800000003</v>
      </c>
      <c r="D7" s="12">
        <v>1.2705776720324582</v>
      </c>
    </row>
    <row r="8" spans="2:4" x14ac:dyDescent="0.4">
      <c r="D8" s="12"/>
    </row>
    <row r="10" spans="2:4" x14ac:dyDescent="0.4">
      <c r="D10" s="12"/>
    </row>
    <row r="11" spans="2:4" x14ac:dyDescent="0.4">
      <c r="D11" s="12"/>
    </row>
    <row r="12" spans="2:4" x14ac:dyDescent="0.4">
      <c r="D12" s="12"/>
    </row>
    <row r="13" spans="2:4" x14ac:dyDescent="0.4">
      <c r="D13" s="12"/>
    </row>
    <row r="14" spans="2:4" x14ac:dyDescent="0.4">
      <c r="D14" s="12"/>
    </row>
    <row r="16" spans="2:4" x14ac:dyDescent="0.4">
      <c r="D16" s="12"/>
    </row>
    <row r="17" spans="4:4" x14ac:dyDescent="0.4">
      <c r="D17" s="12"/>
    </row>
    <row r="18" spans="4:4" x14ac:dyDescent="0.4">
      <c r="D18" s="12"/>
    </row>
    <row r="19" spans="4:4" x14ac:dyDescent="0.4">
      <c r="D19" s="12"/>
    </row>
    <row r="20" spans="4:4" x14ac:dyDescent="0.4">
      <c r="D20" s="12"/>
    </row>
    <row r="22" spans="4:4" x14ac:dyDescent="0.4">
      <c r="D22" s="12"/>
    </row>
    <row r="23" spans="4:4" x14ac:dyDescent="0.4">
      <c r="D23" s="12"/>
    </row>
    <row r="24" spans="4:4" x14ac:dyDescent="0.4">
      <c r="D24" s="12"/>
    </row>
    <row r="25" spans="4:4" x14ac:dyDescent="0.4">
      <c r="D25" s="12"/>
    </row>
    <row r="26" spans="4:4" x14ac:dyDescent="0.4">
      <c r="D26" s="12"/>
    </row>
    <row r="28" spans="4:4" x14ac:dyDescent="0.4">
      <c r="D28" s="12"/>
    </row>
    <row r="29" spans="4:4" x14ac:dyDescent="0.4">
      <c r="D29" s="12"/>
    </row>
    <row r="30" spans="4:4" x14ac:dyDescent="0.4">
      <c r="D30" s="12"/>
    </row>
    <row r="31" spans="4:4" x14ac:dyDescent="0.4">
      <c r="D31" s="12"/>
    </row>
    <row r="32" spans="4:4" x14ac:dyDescent="0.4">
      <c r="D32" s="1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A9528-A388-4394-98D2-BC8686E3CE70}">
  <dimension ref="B2:E11"/>
  <sheetViews>
    <sheetView zoomScale="53" workbookViewId="0">
      <selection activeCell="E3" sqref="E3:E8"/>
    </sheetView>
  </sheetViews>
  <sheetFormatPr defaultRowHeight="14.6" x14ac:dyDescent="0.4"/>
  <cols>
    <col min="2" max="2" width="17.23046875" customWidth="1"/>
    <col min="3" max="3" width="35.765625" customWidth="1"/>
    <col min="4" max="4" width="36.921875" style="22" customWidth="1"/>
    <col min="5" max="5" width="24.23046875" customWidth="1"/>
  </cols>
  <sheetData>
    <row r="2" spans="2:5" x14ac:dyDescent="0.4">
      <c r="B2" s="15" t="s">
        <v>11</v>
      </c>
      <c r="C2" s="19" t="s">
        <v>18</v>
      </c>
      <c r="D2" s="19" t="s">
        <v>19</v>
      </c>
      <c r="E2" s="15" t="s">
        <v>17</v>
      </c>
    </row>
    <row r="3" spans="2:5" x14ac:dyDescent="0.4">
      <c r="B3" s="11">
        <v>25</v>
      </c>
      <c r="C3" s="20">
        <v>0.97133835403946511</v>
      </c>
      <c r="D3" s="20">
        <v>0.96619855399644738</v>
      </c>
      <c r="E3" s="12">
        <v>0.84009999999999996</v>
      </c>
    </row>
    <row r="4" spans="2:5" x14ac:dyDescent="0.4">
      <c r="B4" s="11">
        <v>20</v>
      </c>
      <c r="C4" s="21">
        <v>0.92617385016896137</v>
      </c>
      <c r="D4" s="20">
        <v>0.87233765758477178</v>
      </c>
      <c r="E4" s="12">
        <v>0.83840000000000003</v>
      </c>
    </row>
    <row r="5" spans="2:5" x14ac:dyDescent="0.4">
      <c r="B5" s="11">
        <v>15</v>
      </c>
      <c r="C5" s="21">
        <v>0.91909714857142288</v>
      </c>
      <c r="D5" s="20">
        <v>1.1095700416088765</v>
      </c>
      <c r="E5" s="12">
        <v>0.83430000000000004</v>
      </c>
    </row>
    <row r="6" spans="2:5" x14ac:dyDescent="0.4">
      <c r="B6" s="11">
        <v>10</v>
      </c>
      <c r="C6" s="20">
        <v>0.90620822311170512</v>
      </c>
      <c r="D6" s="20">
        <v>0.84608296100445313</v>
      </c>
      <c r="E6" s="12">
        <v>0.82940000000000003</v>
      </c>
    </row>
    <row r="7" spans="2:5" x14ac:dyDescent="0.4">
      <c r="B7" s="11">
        <v>5</v>
      </c>
      <c r="C7" s="20">
        <v>0.83297812946063576</v>
      </c>
      <c r="D7" s="20">
        <v>0.82322535397646546</v>
      </c>
      <c r="E7" s="12">
        <v>0.82110000000000005</v>
      </c>
    </row>
    <row r="8" spans="2:5" x14ac:dyDescent="0.4">
      <c r="B8" s="11">
        <v>4</v>
      </c>
      <c r="C8" s="20">
        <v>0.84827625691983599</v>
      </c>
      <c r="D8" s="20">
        <v>0.90615744805411857</v>
      </c>
      <c r="E8" s="11">
        <v>0.80989999999999995</v>
      </c>
    </row>
    <row r="9" spans="2:5" x14ac:dyDescent="0.4">
      <c r="B9" s="11"/>
      <c r="C9" s="11"/>
      <c r="E9" s="11"/>
    </row>
    <row r="10" spans="2:5" x14ac:dyDescent="0.4">
      <c r="B10" s="11"/>
      <c r="C10" s="11"/>
      <c r="E10" s="11"/>
    </row>
    <row r="11" spans="2:5" x14ac:dyDescent="0.4">
      <c r="B11" s="11"/>
      <c r="C11" s="11"/>
      <c r="E11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R134a</vt:lpstr>
      <vt:lpstr>Argon (Short Pipe)</vt:lpstr>
      <vt:lpstr>Argon (Long Pipe)</vt:lpstr>
      <vt:lpstr>ARGON ANALYSIS- PIPE LENGTH</vt:lpstr>
      <vt:lpstr>Argon-R134a comparison</vt:lpstr>
      <vt:lpstr>Argon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AMR</dc:creator>
  <cp:lastModifiedBy>AMR</cp:lastModifiedBy>
  <dcterms:created xsi:type="dcterms:W3CDTF">2018-07-09T14:34:32Z</dcterms:created>
  <dcterms:modified xsi:type="dcterms:W3CDTF">2018-07-17T14:20:34Z</dcterms:modified>
</cp:coreProperties>
</file>