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ebsites\r\rpc-cms-re4-upscope\RPC\Chamber Institutes\UK\Dundee\HV Modules\Data from Mohammed Ali July 2024\"/>
    </mc:Choice>
  </mc:AlternateContent>
  <xr:revisionPtr revIDLastSave="0" documentId="8_{387A4CC6-5A00-4EED-B015-FBA85C32452D}" xr6:coauthVersionLast="47" xr6:coauthVersionMax="47" xr10:uidLastSave="{00000000-0000-0000-0000-000000000000}"/>
  <bookViews>
    <workbookView xWindow="-120" yWindow="-120" windowWidth="25440" windowHeight="15390" firstSheet="4" activeTab="4" xr2:uid="{F3B63B20-10C9-423D-A7AE-189D1B6E1E32}"/>
  </bookViews>
  <sheets>
    <sheet name="Sheet1" sheetId="1" r:id="rId1"/>
    <sheet name="33 Channel A&amp;B" sheetId="3" r:id="rId2"/>
    <sheet name="34 Channel A&amp;B" sheetId="4" r:id="rId3"/>
    <sheet name="35 Channel A&amp;B" sheetId="2" r:id="rId4"/>
    <sheet name="36 Channel A&amp;B" sheetId="5" r:id="rId5"/>
    <sheet name="37 Channel A&amp;B" sheetId="8" r:id="rId6"/>
    <sheet name="38 Channel A&amp;B" sheetId="9" r:id="rId7"/>
    <sheet name="ramp speed analysis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6" i="9" l="1"/>
  <c r="M36" i="9"/>
  <c r="N35" i="9"/>
  <c r="M35" i="9"/>
  <c r="N34" i="9"/>
  <c r="M34" i="9"/>
  <c r="N18" i="9"/>
  <c r="M18" i="9"/>
  <c r="N17" i="9"/>
  <c r="M17" i="9"/>
  <c r="N16" i="9"/>
  <c r="M16" i="9"/>
  <c r="N36" i="8"/>
  <c r="M36" i="8"/>
  <c r="N35" i="8"/>
  <c r="M35" i="8"/>
  <c r="N34" i="8"/>
  <c r="M34" i="8"/>
  <c r="N18" i="8"/>
  <c r="M18" i="8"/>
  <c r="N17" i="8"/>
  <c r="M17" i="8"/>
  <c r="N16" i="8"/>
  <c r="M16" i="8"/>
  <c r="M16" i="5"/>
  <c r="N17" i="5"/>
  <c r="N18" i="5"/>
  <c r="N16" i="5"/>
  <c r="M17" i="5"/>
  <c r="M18" i="5"/>
  <c r="H29" i="2"/>
  <c r="H30" i="2"/>
  <c r="J30" i="2" s="1"/>
  <c r="K30" i="2" s="1"/>
  <c r="H31" i="2"/>
  <c r="J31" i="2" s="1"/>
  <c r="K31" i="2" s="1"/>
  <c r="N29" i="2"/>
  <c r="O30" i="2"/>
  <c r="O31" i="2"/>
  <c r="N31" i="2"/>
  <c r="O29" i="2"/>
  <c r="N10" i="2"/>
  <c r="O10" i="2"/>
  <c r="K10" i="2"/>
  <c r="J29" i="2"/>
  <c r="K29" i="2" s="1"/>
  <c r="J10" i="2"/>
  <c r="O11" i="2"/>
  <c r="O12" i="2"/>
  <c r="N11" i="2"/>
  <c r="N12" i="2"/>
  <c r="J11" i="2"/>
  <c r="J12" i="2"/>
  <c r="K11" i="2"/>
  <c r="K12" i="2"/>
  <c r="H11" i="2"/>
  <c r="H12" i="2"/>
  <c r="H10" i="2"/>
  <c r="L36" i="1"/>
  <c r="L69" i="1"/>
  <c r="L70" i="1"/>
  <c r="L71" i="1"/>
  <c r="L68" i="1"/>
  <c r="L37" i="1"/>
  <c r="L38" i="1"/>
  <c r="L39" i="1"/>
  <c r="L40" i="1"/>
  <c r="L41" i="1"/>
  <c r="L42" i="1"/>
  <c r="L43" i="1"/>
  <c r="L44" i="1"/>
  <c r="L45" i="1"/>
  <c r="Q25" i="1" a="1"/>
  <c r="Q25" i="1" s="1"/>
  <c r="N30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tc={595EA699-4188-43EE-AD27-027337F3E6AC}</author>
  </authors>
  <commentList>
    <comment ref="A1" authorId="0" shapeId="0" xr:uid="{595EA699-4188-43EE-AD27-027337F3E6AC}">
      <text>
        <t>[Threaded comment]
Your version of Excel allows you to read this threaded comment; however, any edits to it will get removed if the file is opened in a newer version of Excel. Learn more: https://go.microsoft.com/fwlink/?linkid=870924
Comment:
    Checking ramp speed by opening last 3 modules to see what the differences are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<sst xmlns="http://schemas.openxmlformats.org/spreadsheetml/2006/main" count="433" uniqueCount="154">
  <si>
    <t xml:space="preserve">Set Point </t>
  </si>
  <si>
    <t xml:space="preserve">Muhammad, Ian, Zubayda </t>
  </si>
  <si>
    <t>12.39pm</t>
  </si>
  <si>
    <t>Monitor Reading</t>
  </si>
  <si>
    <t>[kV]</t>
  </si>
  <si>
    <t xml:space="preserve">[-kV] </t>
  </si>
  <si>
    <t xml:space="preserve">Monitor Current </t>
  </si>
  <si>
    <t>Analog Reading</t>
  </si>
  <si>
    <t>ECL</t>
  </si>
  <si>
    <t xml:space="preserve">Analog Reading </t>
  </si>
  <si>
    <t>[mA]</t>
  </si>
  <si>
    <t xml:space="preserve">overload voltage </t>
  </si>
  <si>
    <t xml:space="preserve">overload voltage at 2kV, load disconnected </t>
  </si>
  <si>
    <t xml:space="preserve">Restarting test with load disconnected </t>
  </si>
  <si>
    <t xml:space="preserve">overload voltage, automatically ramping down </t>
  </si>
  <si>
    <t xml:space="preserve">Module 2 </t>
  </si>
  <si>
    <t>NOVELEK 8174</t>
  </si>
  <si>
    <t>Type. HT8174</t>
  </si>
  <si>
    <t>Serial No. 8901281</t>
  </si>
  <si>
    <t xml:space="preserve">Channel B </t>
  </si>
  <si>
    <t xml:space="preserve">ECL change t 1.01 for current reading </t>
  </si>
  <si>
    <t>ECL change to 1.05 for current reading</t>
  </si>
  <si>
    <t xml:space="preserve">ECL change to 1.06 for current reading </t>
  </si>
  <si>
    <t xml:space="preserve">Resistance </t>
  </si>
  <si>
    <t xml:space="preserve">Increase of Internal Resistance </t>
  </si>
  <si>
    <t xml:space="preserve">22.2 ohms </t>
  </si>
  <si>
    <t xml:space="preserve">Multimeter voltage reading off by a factor of 10, more accurate to read off analog </t>
  </si>
  <si>
    <t xml:space="preserve">Channel A Test 2 </t>
  </si>
  <si>
    <t>Set Point</t>
  </si>
  <si>
    <t>[-kV]</t>
  </si>
  <si>
    <t>Monitor Current</t>
  </si>
  <si>
    <t>Notes</t>
  </si>
  <si>
    <t xml:space="preserve">Channel A Test 1 </t>
  </si>
  <si>
    <t xml:space="preserve">ECL change to 113 for current </t>
  </si>
  <si>
    <t>ECL fluctuate between 114/115 for current</t>
  </si>
  <si>
    <t>ECL fluctuate between 116/17 for current</t>
  </si>
  <si>
    <t xml:space="preserve">ECL change to 117 </t>
  </si>
  <si>
    <t>Corrected Mon. I</t>
  </si>
  <si>
    <t>[V]</t>
  </si>
  <si>
    <t>V=IR</t>
  </si>
  <si>
    <t>R=V/I</t>
  </si>
  <si>
    <t xml:space="preserve">11.24am </t>
  </si>
  <si>
    <t xml:space="preserve">Zubayda, Ian, Muhammad </t>
  </si>
  <si>
    <t xml:space="preserve">Monitor Reading </t>
  </si>
  <si>
    <t xml:space="preserve">Module 34 [first] </t>
  </si>
  <si>
    <t>Module34 (second), Channel B Test 1</t>
  </si>
  <si>
    <t xml:space="preserve">Corrected Mon. I </t>
  </si>
  <si>
    <t>[Kv]</t>
  </si>
  <si>
    <t xml:space="preserve">Volatge and monitor threshold adjusted to max </t>
  </si>
  <si>
    <t>Serial No. 8901282</t>
  </si>
  <si>
    <t>Type. HT8176</t>
  </si>
  <si>
    <t xml:space="preserve">Voltage </t>
  </si>
  <si>
    <t xml:space="preserve">Current </t>
  </si>
  <si>
    <t xml:space="preserve">Zubayda, Lucia, Muhammag, Ian </t>
  </si>
  <si>
    <t>Zubayda, Muhammad, Lucia, Ian</t>
  </si>
  <si>
    <t>5V fixed power supply in series with NIM crate, Current = 61mA</t>
  </si>
  <si>
    <t xml:space="preserve">Switch to channel A from last year due to channel B unable to work </t>
  </si>
  <si>
    <t>Protocol Implementation</t>
  </si>
  <si>
    <t>3pm</t>
  </si>
  <si>
    <t>Channel 35 A</t>
  </si>
  <si>
    <t>Potentiometer Reading</t>
  </si>
  <si>
    <t>Analog V</t>
  </si>
  <si>
    <t>Monitor V</t>
  </si>
  <si>
    <t>Analog I</t>
  </si>
  <si>
    <t>Monitor I</t>
  </si>
  <si>
    <t xml:space="preserve">Polarity </t>
  </si>
  <si>
    <t>V</t>
  </si>
  <si>
    <t>kV</t>
  </si>
  <si>
    <t>mA</t>
  </si>
  <si>
    <t>negative</t>
  </si>
  <si>
    <t xml:space="preserve">negative </t>
  </si>
  <si>
    <t>Calibrated M. I</t>
  </si>
  <si>
    <t>Points</t>
  </si>
  <si>
    <t>R</t>
  </si>
  <si>
    <t>V=mA</t>
  </si>
  <si>
    <t>ohms</t>
  </si>
  <si>
    <t>M ohms</t>
  </si>
  <si>
    <t>2.30PM</t>
  </si>
  <si>
    <t>Channel 35 B</t>
  </si>
  <si>
    <t>Kv</t>
  </si>
  <si>
    <t>Calibrated M. 1</t>
  </si>
  <si>
    <t xml:space="preserve">ohms </t>
  </si>
  <si>
    <t xml:space="preserve">M ohms </t>
  </si>
  <si>
    <t>Zubayda &amp; Mohammad</t>
  </si>
  <si>
    <t xml:space="preserve">yes </t>
  </si>
  <si>
    <t xml:space="preserve">Overload Check </t>
  </si>
  <si>
    <t>Overload Check</t>
  </si>
  <si>
    <t>yes</t>
  </si>
  <si>
    <t>CMI</t>
  </si>
  <si>
    <t>A</t>
  </si>
  <si>
    <t>Mon. V</t>
  </si>
  <si>
    <t xml:space="preserve">CMI </t>
  </si>
  <si>
    <t xml:space="preserve">Mon. V </t>
  </si>
  <si>
    <t xml:space="preserve">Kv </t>
  </si>
  <si>
    <t>c</t>
  </si>
  <si>
    <t>3.20pm</t>
  </si>
  <si>
    <t>Channel 33 A</t>
  </si>
  <si>
    <t xml:space="preserve">Zubayda </t>
  </si>
  <si>
    <t xml:space="preserve">Channel 33 B </t>
  </si>
  <si>
    <t>NOTES</t>
  </si>
  <si>
    <t>Overload light on during ramp up from point 1 to 5. Reset and ramped up to point 2 for test, overload light on. Reset and ramped up to point 1.5, overload light on.</t>
  </si>
  <si>
    <t>Monitor V is on module limit hence very high, does not equal Analog V.</t>
  </si>
  <si>
    <t xml:space="preserve">Limits have put to max </t>
  </si>
  <si>
    <t xml:space="preserve">Monitor I point 1 repeated, slow incline to 0.01 then overload light on, different to try 1, analog I still reads the same  </t>
  </si>
  <si>
    <t>4pm</t>
  </si>
  <si>
    <t>Overload light on during ramp up from point 1 to 5. Reset and ramped up to point 2 for test, overload light off, then ramped up to 3, overload light on</t>
  </si>
  <si>
    <t>Limits have been put to max</t>
  </si>
  <si>
    <t>4.20PM</t>
  </si>
  <si>
    <t xml:space="preserve">Point 5 Monitor I fluctuates regularly, does not settle ranged between 2.06-2.16. After 10 mins current decreasing  </t>
  </si>
  <si>
    <t>Channel 34 A</t>
  </si>
  <si>
    <t xml:space="preserve">potentiometer </t>
  </si>
  <si>
    <t>point</t>
  </si>
  <si>
    <t>Analog</t>
  </si>
  <si>
    <t>Current</t>
  </si>
  <si>
    <t>Voltage</t>
  </si>
  <si>
    <t>Monitor</t>
  </si>
  <si>
    <t>19th Jan</t>
  </si>
  <si>
    <t>Mohammad</t>
  </si>
  <si>
    <t>36 channel A</t>
  </si>
  <si>
    <t>note: Channel 36 A had  a little tape on potentiometer</t>
  </si>
  <si>
    <t>36 channel B</t>
  </si>
  <si>
    <t>note: mon V and I  are negative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</si>
  <si>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</si>
  <si>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</si>
  <si>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</si>
  <si>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</si>
  <si>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</si>
  <si>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</si>
  <si>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</si>
  <si>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</si>
  <si>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</si>
  <si>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Monitor conversion</t>
  </si>
  <si>
    <t>Column10</t>
  </si>
  <si>
    <t>Column11</t>
  </si>
  <si>
    <t>Column12</t>
  </si>
  <si>
    <t>R from graph</t>
  </si>
  <si>
    <t>21.9 Mohm</t>
  </si>
  <si>
    <t>good</t>
  </si>
  <si>
    <t>overloaad check:</t>
  </si>
  <si>
    <t>37 channel A</t>
  </si>
  <si>
    <t>37 channel B</t>
  </si>
  <si>
    <t>note: RAMP UP IS CONSIDERABLY FASTER FOR CHANNEL A&amp;B</t>
  </si>
  <si>
    <t xml:space="preserve">     </t>
  </si>
  <si>
    <t>38 channel A</t>
  </si>
  <si>
    <t>38 channel B</t>
  </si>
  <si>
    <t>note: noticably slow ramping?</t>
  </si>
  <si>
    <t xml:space="preserve">  </t>
  </si>
  <si>
    <t>check comment</t>
  </si>
  <si>
    <t>capacitor on 271d</t>
  </si>
  <si>
    <t>0.1 uF</t>
  </si>
  <si>
    <t>3.3 uF</t>
  </si>
  <si>
    <t>resistor</t>
  </si>
  <si>
    <t>15Mohms</t>
  </si>
  <si>
    <t>0.033uF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</si>
</sst>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6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Voltage</a:t>
            </a:r>
            <a:r>
              <a:rPr lang="en-GB" baseline="0"/>
              <a:t> vs Current</a:t>
            </a:r>
            <a:endParaRPr lang="en-GB"/>
          </a:p>
        </c:rich>
      </c:tx>
      <c:layout>
        <c:manualLayout>
          <c:xMode val="edge"/>
          <c:yMode val="edge"/>
          <c:x val="0.39351842640459317"/>
          <c:y val="4.4986592578511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1971003624546932"/>
                  <c:y val="-0.1516845428923460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Sheet1!$I$25:$I$30</c:f>
              <c:numCache>
                <c:formatCode>General</c:formatCode>
                <c:ptCount val="6"/>
                <c:pt idx="0">
                  <c:v>0.78400000000000003</c:v>
                </c:pt>
                <c:pt idx="1">
                  <c:v>1.583</c:v>
                </c:pt>
                <c:pt idx="2">
                  <c:v>2.3809999999999998</c:v>
                </c:pt>
                <c:pt idx="3">
                  <c:v>3.1789999999999998</c:v>
                </c:pt>
                <c:pt idx="4">
                  <c:v>3.5760000000000001</c:v>
                </c:pt>
                <c:pt idx="5">
                  <c:v>3.9750000000000001</c:v>
                </c:pt>
              </c:numCache>
            </c:numRef>
          </c:xVal>
          <c:yVal>
            <c:numRef>
              <c:f>Sheet1!$K$25:$K$30</c:f>
              <c:numCache>
                <c:formatCode>General</c:formatCode>
                <c:ptCount val="6"/>
                <c:pt idx="0">
                  <c:v>0.83199999999999996</c:v>
                </c:pt>
                <c:pt idx="1">
                  <c:v>1.571</c:v>
                </c:pt>
                <c:pt idx="2">
                  <c:v>2.3479999999999999</c:v>
                </c:pt>
                <c:pt idx="3">
                  <c:v>3.153</c:v>
                </c:pt>
                <c:pt idx="4">
                  <c:v>3.5630000000000002</c:v>
                </c:pt>
                <c:pt idx="5">
                  <c:v>3.9710000000000001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86E-4144-906B-897FB0F3BD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4563376"/>
        <c:axId val="494566192"/>
      </c:scatterChart>
      <c:valAx>
        <c:axId val="494563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Voltage [kV]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566192"/>
        <c:crosses val="autoZero"/>
        <c:crossBetween val="midCat"/>
      </c:valAx>
      <c:valAx>
        <c:axId val="494566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Current</a:t>
                </a:r>
                <a:r>
                  <a:rPr lang="en-GB" baseline="0"/>
                  <a:t> [mA]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5633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0.18094222531875195"/>
                  <c:y val="-0.19541332524851968"/>
                </c:manualLayout>
              </c:layout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'37 Channel A&amp;B'!$M$34:$M$36</c:f>
              <c:numCache>
                <c:formatCode>General</c:formatCode>
                <c:ptCount val="3"/>
                <c:pt idx="0">
                  <c:v>3.4E-5</c:v>
                </c:pt>
                <c:pt idx="1">
                  <c:v>1.8000000000000001E-4</c:v>
                </c:pt>
                <c:pt idx="2">
                  <c:v>3.6299999999999999E-4</c:v>
                </c:pt>
              </c:numCache>
            </c:numRef>
          </c:xVal>
          <c:yVal>
            <c:numRef>
              <c:f>'37 Channel A&amp;B'!$N$34:$N$36</c:f>
              <c:numCache>
                <c:formatCode>General</c:formatCode>
                <c:ptCount val="3"/>
                <c:pt idx="0">
                  <c:v>788</c:v>
                </c:pt>
                <c:pt idx="1">
                  <c:v>3975</c:v>
                </c:pt>
                <c:pt idx="2">
                  <c:v>7980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BF2-4BCA-A02A-DC42AD966A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5442607"/>
        <c:axId val="47485919"/>
      </c:scatterChart>
      <c:valAx>
        <c:axId val="15554426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485919"/>
        <c:crosses val="autoZero"/>
        <c:crossBetween val="midCat"/>
      </c:valAx>
      <c:valAx>
        <c:axId val="474859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44260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6298060503463424"/>
          <c:y val="4.74308448012339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0.12401179587807848"/>
                  <c:y val="-0.23672986733368626"/>
                </c:manualLayout>
              </c:layout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'38 Channel A&amp;B'!$M$16:$M$18</c:f>
              <c:numCache>
                <c:formatCode>General</c:formatCode>
                <c:ptCount val="3"/>
                <c:pt idx="0">
                  <c:v>3.4999999999999997E-5</c:v>
                </c:pt>
                <c:pt idx="1">
                  <c:v>1.8200000000000001E-4</c:v>
                </c:pt>
                <c:pt idx="2">
                  <c:v>3.6499999999999998E-4</c:v>
                </c:pt>
              </c:numCache>
            </c:numRef>
          </c:xVal>
          <c:yVal>
            <c:numRef>
              <c:f>'38 Channel A&amp;B'!$N$16:$N$18</c:f>
              <c:numCache>
                <c:formatCode>General</c:formatCode>
                <c:ptCount val="3"/>
                <c:pt idx="0">
                  <c:v>800</c:v>
                </c:pt>
                <c:pt idx="1">
                  <c:v>4019.9999999999995</c:v>
                </c:pt>
                <c:pt idx="2">
                  <c:v>8000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B57-4A64-A6F6-F4643A73B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3891375"/>
        <c:axId val="1928622607"/>
      </c:scatterChart>
      <c:valAx>
        <c:axId val="19338913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8622607"/>
        <c:crosses val="autoZero"/>
        <c:crossBetween val="midCat"/>
      </c:valAx>
      <c:valAx>
        <c:axId val="1928622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389137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0.18094222531875195"/>
                  <c:y val="-0.19541332524851968"/>
                </c:manualLayout>
              </c:layout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'38 Channel A&amp;B'!$M$34:$M$36</c:f>
              <c:numCache>
                <c:formatCode>General</c:formatCode>
                <c:ptCount val="3"/>
                <c:pt idx="0">
                  <c:v>3.4999999999999997E-5</c:v>
                </c:pt>
                <c:pt idx="1">
                  <c:v>1.8000000000000001E-4</c:v>
                </c:pt>
                <c:pt idx="2">
                  <c:v>3.6400000000000001E-4</c:v>
                </c:pt>
              </c:numCache>
            </c:numRef>
          </c:xVal>
          <c:yVal>
            <c:numRef>
              <c:f>'38 Channel A&amp;B'!$N$34:$N$36</c:f>
              <c:numCache>
                <c:formatCode>General</c:formatCode>
                <c:ptCount val="3"/>
                <c:pt idx="0">
                  <c:v>794</c:v>
                </c:pt>
                <c:pt idx="1">
                  <c:v>3984</c:v>
                </c:pt>
                <c:pt idx="2">
                  <c:v>8000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0AF-436B-9100-739A67BF2A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5442607"/>
        <c:axId val="47485919"/>
      </c:scatterChart>
      <c:valAx>
        <c:axId val="15554426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485919"/>
        <c:crosses val="autoZero"/>
        <c:crossBetween val="midCat"/>
      </c:valAx>
      <c:valAx>
        <c:axId val="474859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44260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Voltage</a:t>
            </a:r>
            <a:r>
              <a:rPr lang="en-GB" baseline="0"/>
              <a:t> vs Current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8031383230665417E-2"/>
                  <c:y val="-0.1350354187937100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Sheet1!$I$36:$I$45</c:f>
              <c:numCache>
                <c:formatCode>General</c:formatCode>
                <c:ptCount val="10"/>
                <c:pt idx="0">
                  <c:v>0.78800000000000003</c:v>
                </c:pt>
                <c:pt idx="1">
                  <c:v>1.5820000000000001</c:v>
                </c:pt>
                <c:pt idx="2">
                  <c:v>2.38</c:v>
                </c:pt>
                <c:pt idx="3">
                  <c:v>3.1760000000000002</c:v>
                </c:pt>
                <c:pt idx="4">
                  <c:v>3.972</c:v>
                </c:pt>
                <c:pt idx="5">
                  <c:v>4.7699999999999996</c:v>
                </c:pt>
                <c:pt idx="6">
                  <c:v>5.57</c:v>
                </c:pt>
                <c:pt idx="7">
                  <c:v>6.37</c:v>
                </c:pt>
                <c:pt idx="8">
                  <c:v>7.16</c:v>
                </c:pt>
                <c:pt idx="9">
                  <c:v>7.96</c:v>
                </c:pt>
              </c:numCache>
            </c:numRef>
          </c:xVal>
          <c:yVal>
            <c:numRef>
              <c:f>Sheet1!$L$36:$L$45</c:f>
              <c:numCache>
                <c:formatCode>General</c:formatCode>
                <c:ptCount val="10"/>
                <c:pt idx="0">
                  <c:v>3.6600000000000001E-2</c:v>
                </c:pt>
                <c:pt idx="1">
                  <c:v>7.4300000000000005E-2</c:v>
                </c:pt>
                <c:pt idx="2">
                  <c:v>0.1129</c:v>
                </c:pt>
                <c:pt idx="3">
                  <c:v>0.15140000000000001</c:v>
                </c:pt>
                <c:pt idx="4">
                  <c:v>0.18890000000000001</c:v>
                </c:pt>
                <c:pt idx="5">
                  <c:v>0.22799999999999998</c:v>
                </c:pt>
                <c:pt idx="6">
                  <c:v>0.26900000000000002</c:v>
                </c:pt>
                <c:pt idx="7">
                  <c:v>0.312</c:v>
                </c:pt>
                <c:pt idx="8">
                  <c:v>0.35499999999999998</c:v>
                </c:pt>
                <c:pt idx="9">
                  <c:v>0.39900000000000002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EB5-41D4-A9B7-19CE837E3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8864520"/>
        <c:axId val="628865224"/>
      </c:scatterChart>
      <c:valAx>
        <c:axId val="628864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Voltage</a:t>
                </a:r>
                <a:r>
                  <a:rPr lang="en-GB" baseline="0"/>
                  <a:t> [kV]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8865224"/>
        <c:crosses val="autoZero"/>
        <c:crossBetween val="midCat"/>
      </c:valAx>
      <c:valAx>
        <c:axId val="628865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Curent</a:t>
                </a:r>
                <a:r>
                  <a:rPr lang="en-GB" baseline="0"/>
                  <a:t> [mA]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88645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Voltage vs Current (Corrected) 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38954534840145311"/>
                  <c:y val="-7.340347936597123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Sheet1!$L$36:$L$45</c:f>
              <c:numCache>
                <c:formatCode>General</c:formatCode>
                <c:ptCount val="10"/>
                <c:pt idx="0">
                  <c:v>3.6600000000000001E-2</c:v>
                </c:pt>
                <c:pt idx="1">
                  <c:v>7.4300000000000005E-2</c:v>
                </c:pt>
                <c:pt idx="2">
                  <c:v>0.1129</c:v>
                </c:pt>
                <c:pt idx="3">
                  <c:v>0.15140000000000001</c:v>
                </c:pt>
                <c:pt idx="4">
                  <c:v>0.18890000000000001</c:v>
                </c:pt>
                <c:pt idx="5">
                  <c:v>0.22799999999999998</c:v>
                </c:pt>
                <c:pt idx="6">
                  <c:v>0.26900000000000002</c:v>
                </c:pt>
                <c:pt idx="7">
                  <c:v>0.312</c:v>
                </c:pt>
                <c:pt idx="8">
                  <c:v>0.35499999999999998</c:v>
                </c:pt>
                <c:pt idx="9">
                  <c:v>0.39900000000000002</c:v>
                </c:pt>
              </c:numCache>
            </c:numRef>
          </c:xVal>
          <c:yVal>
            <c:numRef>
              <c:f>Sheet1!$I$36:$I$45</c:f>
              <c:numCache>
                <c:formatCode>General</c:formatCode>
                <c:ptCount val="10"/>
                <c:pt idx="0">
                  <c:v>0.78800000000000003</c:v>
                </c:pt>
                <c:pt idx="1">
                  <c:v>1.5820000000000001</c:v>
                </c:pt>
                <c:pt idx="2">
                  <c:v>2.38</c:v>
                </c:pt>
                <c:pt idx="3">
                  <c:v>3.1760000000000002</c:v>
                </c:pt>
                <c:pt idx="4">
                  <c:v>3.972</c:v>
                </c:pt>
                <c:pt idx="5">
                  <c:v>4.7699999999999996</c:v>
                </c:pt>
                <c:pt idx="6">
                  <c:v>5.57</c:v>
                </c:pt>
                <c:pt idx="7">
                  <c:v>6.37</c:v>
                </c:pt>
                <c:pt idx="8">
                  <c:v>7.16</c:v>
                </c:pt>
                <c:pt idx="9">
                  <c:v>7.96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44F-499A-ACEF-7BDE4DAC82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7197392"/>
        <c:axId val="547198800"/>
      </c:scatterChart>
      <c:valAx>
        <c:axId val="547197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Current</a:t>
                </a:r>
                <a:r>
                  <a:rPr lang="en-GB" baseline="0"/>
                  <a:t> (mA) Abcissa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7198800"/>
        <c:crosses val="autoZero"/>
        <c:crossBetween val="midCat"/>
      </c:valAx>
      <c:valAx>
        <c:axId val="547198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Voltage</a:t>
                </a:r>
                <a:r>
                  <a:rPr lang="en-GB" baseline="0"/>
                  <a:t> (kV Ordinate]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71973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Voltage</a:t>
            </a:r>
            <a:r>
              <a:rPr lang="en-GB" baseline="0"/>
              <a:t> vs Current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6.5166418886996244E-2"/>
                  <c:y val="-0.1621332225898343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Sheet1!$L$68:$L$70</c:f>
              <c:numCache>
                <c:formatCode>General</c:formatCode>
                <c:ptCount val="3"/>
                <c:pt idx="0">
                  <c:v>3.8900000000000004E-2</c:v>
                </c:pt>
                <c:pt idx="1">
                  <c:v>0.1933</c:v>
                </c:pt>
                <c:pt idx="2">
                  <c:v>0.39329999999999998</c:v>
                </c:pt>
              </c:numCache>
            </c:numRef>
          </c:xVal>
          <c:yVal>
            <c:numRef>
              <c:f>Sheet1!$I$68:$I$70</c:f>
              <c:numCache>
                <c:formatCode>General</c:formatCode>
                <c:ptCount val="3"/>
                <c:pt idx="0">
                  <c:v>0.79700000000000004</c:v>
                </c:pt>
                <c:pt idx="1">
                  <c:v>3.9820000000000002</c:v>
                </c:pt>
                <c:pt idx="2">
                  <c:v>7.97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ABA-4733-A7D4-321FA61775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3055536"/>
        <c:axId val="673056240"/>
      </c:scatterChart>
      <c:valAx>
        <c:axId val="673055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Current</a:t>
                </a:r>
                <a:r>
                  <a:rPr lang="en-GB" baseline="0"/>
                  <a:t> [mA]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3056240"/>
        <c:crosses val="autoZero"/>
        <c:crossBetween val="midCat"/>
      </c:valAx>
      <c:valAx>
        <c:axId val="673056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Voltage</a:t>
                </a:r>
                <a:r>
                  <a:rPr lang="en-GB" baseline="0"/>
                  <a:t> [kV]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3055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Voltage vs Current 3 Points 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2040928048852885"/>
                  <c:y val="-0.1619321538811221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Sheet1!$V$36:$V$38</c:f>
              <c:numCache>
                <c:formatCode>General</c:formatCode>
                <c:ptCount val="3"/>
                <c:pt idx="0">
                  <c:v>3.6600000000000001E-2</c:v>
                </c:pt>
                <c:pt idx="1">
                  <c:v>0.18890000000000001</c:v>
                </c:pt>
                <c:pt idx="2">
                  <c:v>0.39900000000000002</c:v>
                </c:pt>
              </c:numCache>
            </c:numRef>
          </c:xVal>
          <c:yVal>
            <c:numRef>
              <c:f>Sheet1!$U$36:$U$38</c:f>
              <c:numCache>
                <c:formatCode>General</c:formatCode>
                <c:ptCount val="3"/>
                <c:pt idx="0">
                  <c:v>0.78800000000000003</c:v>
                </c:pt>
                <c:pt idx="1">
                  <c:v>3.972</c:v>
                </c:pt>
                <c:pt idx="2">
                  <c:v>7.96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B7-4BD3-B115-6BF43EC572C6}"/>
            </c:ext>
          </c:extLst>
        </c:ser>
        <c:ser>
          <c:idx val="1"/>
          <c:order val="1"/>
          <c:tx>
            <c:v>Voltage vs Current 10 Points 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45548643132395988"/>
                  <c:y val="-0.1491782431002514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Sheet1!$L$36:$L$45</c:f>
              <c:numCache>
                <c:formatCode>General</c:formatCode>
                <c:ptCount val="10"/>
                <c:pt idx="0">
                  <c:v>3.6600000000000001E-2</c:v>
                </c:pt>
                <c:pt idx="1">
                  <c:v>7.4300000000000005E-2</c:v>
                </c:pt>
                <c:pt idx="2">
                  <c:v>0.1129</c:v>
                </c:pt>
                <c:pt idx="3">
                  <c:v>0.15140000000000001</c:v>
                </c:pt>
                <c:pt idx="4">
                  <c:v>0.18890000000000001</c:v>
                </c:pt>
                <c:pt idx="5">
                  <c:v>0.22799999999999998</c:v>
                </c:pt>
                <c:pt idx="6">
                  <c:v>0.26900000000000002</c:v>
                </c:pt>
                <c:pt idx="7">
                  <c:v>0.312</c:v>
                </c:pt>
                <c:pt idx="8">
                  <c:v>0.35499999999999998</c:v>
                </c:pt>
                <c:pt idx="9">
                  <c:v>0.39900000000000002</c:v>
                </c:pt>
              </c:numCache>
            </c:numRef>
          </c:xVal>
          <c:yVal>
            <c:numRef>
              <c:f>Sheet1!$I$36:$I$45</c:f>
              <c:numCache>
                <c:formatCode>General</c:formatCode>
                <c:ptCount val="10"/>
                <c:pt idx="0">
                  <c:v>0.78800000000000003</c:v>
                </c:pt>
                <c:pt idx="1">
                  <c:v>1.5820000000000001</c:v>
                </c:pt>
                <c:pt idx="2">
                  <c:v>2.38</c:v>
                </c:pt>
                <c:pt idx="3">
                  <c:v>3.1760000000000002</c:v>
                </c:pt>
                <c:pt idx="4">
                  <c:v>3.972</c:v>
                </c:pt>
                <c:pt idx="5">
                  <c:v>4.7699999999999996</c:v>
                </c:pt>
                <c:pt idx="6">
                  <c:v>5.57</c:v>
                </c:pt>
                <c:pt idx="7">
                  <c:v>6.37</c:v>
                </c:pt>
                <c:pt idx="8">
                  <c:v>7.16</c:v>
                </c:pt>
                <c:pt idx="9">
                  <c:v>7.96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B7-4BD3-B115-6BF43EC572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7260048"/>
        <c:axId val="528196904"/>
      </c:scatterChart>
      <c:valAx>
        <c:axId val="547260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Current [mA]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8196904"/>
        <c:crosses val="autoZero"/>
        <c:crossBetween val="midCat"/>
      </c:valAx>
      <c:valAx>
        <c:axId val="528196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Volatge</a:t>
                </a:r>
                <a:r>
                  <a:rPr lang="en-GB" baseline="0"/>
                  <a:t> [kV]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7260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Channel</a:t>
            </a:r>
            <a:r>
              <a:rPr lang="en-GB" baseline="0"/>
              <a:t> 35 A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1.0594050743657043E-2"/>
                  <c:y val="-0.1188188976377952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'35 Channel A&amp;B'!$N$10:$N$12</c:f>
              <c:numCache>
                <c:formatCode>General</c:formatCode>
                <c:ptCount val="3"/>
                <c:pt idx="0">
                  <c:v>3.5999999999999994E-5</c:v>
                </c:pt>
                <c:pt idx="1">
                  <c:v>1.8200000000000001E-4</c:v>
                </c:pt>
                <c:pt idx="2">
                  <c:v>3.6400000000000001E-4</c:v>
                </c:pt>
              </c:numCache>
            </c:numRef>
          </c:xVal>
          <c:yVal>
            <c:numRef>
              <c:f>'35 Channel A&amp;B'!$O$10:$O$12</c:f>
              <c:numCache>
                <c:formatCode>General</c:formatCode>
                <c:ptCount val="3"/>
                <c:pt idx="0">
                  <c:v>796</c:v>
                </c:pt>
                <c:pt idx="1">
                  <c:v>3980</c:v>
                </c:pt>
                <c:pt idx="2">
                  <c:v>7990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A53-4783-A65F-04A91C3C5F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3239088"/>
        <c:axId val="672129200"/>
      </c:scatterChart>
      <c:valAx>
        <c:axId val="4032390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Current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2129200"/>
        <c:crosses val="autoZero"/>
        <c:crossBetween val="midCat"/>
      </c:valAx>
      <c:valAx>
        <c:axId val="67212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Voltage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32390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Channel</a:t>
            </a:r>
            <a:r>
              <a:rPr lang="en-GB" baseline="0"/>
              <a:t> 35 B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0.11476488971333793"/>
                  <c:y val="-0.1862617757939306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'35 Channel A&amp;B'!$N$29:$N$31</c:f>
              <c:numCache>
                <c:formatCode>General</c:formatCode>
                <c:ptCount val="3"/>
                <c:pt idx="0">
                  <c:v>3.6999999999999998E-5</c:v>
                </c:pt>
                <c:pt idx="1">
                  <c:v>1.8799999999999999E-4</c:v>
                </c:pt>
                <c:pt idx="2">
                  <c:v>3.0199999999999997E-4</c:v>
                </c:pt>
              </c:numCache>
            </c:numRef>
          </c:cat>
          <c:val>
            <c:numRef>
              <c:f>'35 Channel A&amp;B'!$O$29:$O$31</c:f>
              <c:numCache>
                <c:formatCode>General</c:formatCode>
                <c:ptCount val="3"/>
                <c:pt idx="0">
                  <c:v>787</c:v>
                </c:pt>
                <c:pt idx="1">
                  <c:v>3973</c:v>
                </c:pt>
                <c:pt idx="2">
                  <c:v>6370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DB-40D8-AB80-70A3F103B3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4094320"/>
        <c:axId val="524095376"/>
      </c:lineChart>
      <c:catAx>
        <c:axId val="5240943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Current</a:t>
                </a:r>
                <a:r>
                  <a:rPr lang="en-GB" baseline="0"/>
                  <a:t>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4095376"/>
        <c:crosses val="autoZero"/>
        <c:auto val="1"/>
        <c:lblAlgn val="ctr"/>
        <c:lblOffset val="100"/>
        <c:noMultiLvlLbl val="0"/>
      </c:catAx>
      <c:valAx>
        <c:axId val="524095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Voltage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4094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6298060503463424"/>
          <c:y val="4.74308448012339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0.12401179587807848"/>
                  <c:y val="-0.23672986733368626"/>
                </c:manualLayout>
              </c:layout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'36 Channel A&amp;B'!$M$16:$M$18</c:f>
              <c:numCache>
                <c:formatCode>General</c:formatCode>
                <c:ptCount val="3"/>
                <c:pt idx="0">
                  <c:v>3.4999999999999997E-5</c:v>
                </c:pt>
                <c:pt idx="1">
                  <c:v>1.7900000000000001E-4</c:v>
                </c:pt>
                <c:pt idx="2">
                  <c:v>3.6200000000000002E-4</c:v>
                </c:pt>
              </c:numCache>
            </c:numRef>
          </c:xVal>
          <c:yVal>
            <c:numRef>
              <c:f>'36 Channel A&amp;B'!$N$16:$N$18</c:f>
              <c:numCache>
                <c:formatCode>General</c:formatCode>
                <c:ptCount val="3"/>
                <c:pt idx="0">
                  <c:v>796</c:v>
                </c:pt>
                <c:pt idx="1">
                  <c:v>3979</c:v>
                </c:pt>
                <c:pt idx="2">
                  <c:v>7980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76C-44D4-851A-92FB926752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3891375"/>
        <c:axId val="1928622607"/>
      </c:scatterChart>
      <c:valAx>
        <c:axId val="19338913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8622607"/>
        <c:crosses val="autoZero"/>
        <c:crossBetween val="midCat"/>
      </c:valAx>
      <c:valAx>
        <c:axId val="1928622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389137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6298060503463424"/>
          <c:y val="4.74308448012339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0.12401179587807848"/>
                  <c:y val="-0.23672986733368626"/>
                </c:manualLayout>
              </c:layout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'37 Channel A&amp;B'!$M$16:$M$18</c:f>
              <c:numCache>
                <c:formatCode>General</c:formatCode>
                <c:ptCount val="3"/>
                <c:pt idx="0">
                  <c:v>3.4999999999999997E-5</c:v>
                </c:pt>
                <c:pt idx="1">
                  <c:v>1.8100000000000001E-4</c:v>
                </c:pt>
                <c:pt idx="2">
                  <c:v>3.6400000000000001E-4</c:v>
                </c:pt>
              </c:numCache>
            </c:numRef>
          </c:xVal>
          <c:yVal>
            <c:numRef>
              <c:f>'37 Channel A&amp;B'!$N$16:$N$18</c:f>
              <c:numCache>
                <c:formatCode>General</c:formatCode>
                <c:ptCount val="3"/>
                <c:pt idx="0">
                  <c:v>811</c:v>
                </c:pt>
                <c:pt idx="1">
                  <c:v>4000</c:v>
                </c:pt>
                <c:pt idx="2">
                  <c:v>8000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C7E-44C2-BE92-B231FD9B04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3891375"/>
        <c:axId val="1928622607"/>
      </c:scatterChart>
      <c:valAx>
        <c:axId val="19338913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8622607"/>
        <c:crosses val="autoZero"/>
        <c:crossBetween val="midCat"/>
      </c:valAx>
      <c:valAx>
        <c:axId val="1928622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389137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574431</xdr:colOff>
      <xdr:row>3</xdr:row>
      <xdr:rowOff>46013</xdr:rowOff>
    </xdr:from>
    <xdr:to>
      <xdr:col>25</xdr:col>
      <xdr:colOff>559777</xdr:colOff>
      <xdr:row>19</xdr:row>
      <xdr:rowOff>117231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368DC7D-3C21-3336-080A-F6D9983B77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468923</xdr:colOff>
      <xdr:row>46</xdr:row>
      <xdr:rowOff>35168</xdr:rowOff>
    </xdr:from>
    <xdr:to>
      <xdr:col>12</xdr:col>
      <xdr:colOff>328246</xdr:colOff>
      <xdr:row>63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7A3BF07-7216-9CA7-9FF5-314FD05B9A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214475</xdr:colOff>
      <xdr:row>46</xdr:row>
      <xdr:rowOff>99617</xdr:rowOff>
    </xdr:from>
    <xdr:to>
      <xdr:col>19</xdr:col>
      <xdr:colOff>64381</xdr:colOff>
      <xdr:row>61</xdr:row>
      <xdr:rowOff>80783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B03E3FF-D2DE-B8B7-A29B-C47F01418C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222672</xdr:colOff>
      <xdr:row>71</xdr:row>
      <xdr:rowOff>124000</xdr:rowOff>
    </xdr:from>
    <xdr:to>
      <xdr:col>10</xdr:col>
      <xdr:colOff>1021677</xdr:colOff>
      <xdr:row>86</xdr:row>
      <xdr:rowOff>179105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CEB2C32-4BF8-ED5D-64BB-0D552DF78F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22</xdr:col>
      <xdr:colOff>188525</xdr:colOff>
      <xdr:row>33</xdr:row>
      <xdr:rowOff>27410</xdr:rowOff>
    </xdr:from>
    <xdr:to>
      <xdr:col>29</xdr:col>
      <xdr:colOff>493889</xdr:colOff>
      <xdr:row>49</xdr:row>
      <xdr:rowOff>120226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A865C93-5573-B58B-98B0-5798B5E0E4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1209703</xdr:colOff>
      <xdr:row>13</xdr:row>
      <xdr:rowOff>66439</xdr:rowOff>
    </xdr:from>
    <xdr:to>
      <xdr:col>8</xdr:col>
      <xdr:colOff>42930</xdr:colOff>
      <xdr:row>24</xdr:row>
      <xdr:rowOff>32198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3E3BFCD-EFA8-F34E-AD21-F149C108B4B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1159098</xdr:colOff>
      <xdr:row>31</xdr:row>
      <xdr:rowOff>152400</xdr:rowOff>
    </xdr:from>
    <xdr:to>
      <xdr:col>8</xdr:col>
      <xdr:colOff>107323</xdr:colOff>
      <xdr:row>42</xdr:row>
      <xdr:rowOff>171718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30DC4BA-B9D8-F760-FB46-19F5CC90BE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300566</xdr:colOff>
      <xdr:row>12</xdr:row>
      <xdr:rowOff>8467</xdr:rowOff>
    </xdr:from>
    <xdr:to>
      <xdr:col>16</xdr:col>
      <xdr:colOff>406399</xdr:colOff>
      <xdr:row>23</xdr:row>
      <xdr:rowOff>101600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D4C7F0B-F48D-8303-0823-69E1B0EE01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300566</xdr:colOff>
      <xdr:row>12</xdr:row>
      <xdr:rowOff>8467</xdr:rowOff>
    </xdr:from>
    <xdr:to>
      <xdr:col>16</xdr:col>
      <xdr:colOff>406399</xdr:colOff>
      <xdr:row>23</xdr:row>
      <xdr:rowOff>101600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6B15B4F-B938-4D58-B331-3443F39F15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156633</xdr:colOff>
      <xdr:row>28</xdr:row>
      <xdr:rowOff>42333</xdr:rowOff>
    </xdr:from>
    <xdr:to>
      <xdr:col>17</xdr:col>
      <xdr:colOff>313267</xdr:colOff>
      <xdr:row>39</xdr:row>
      <xdr:rowOff>143933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BAADA38-F989-0586-C75E-F0EAD7459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300566</xdr:colOff>
      <xdr:row>12</xdr:row>
      <xdr:rowOff>8467</xdr:rowOff>
    </xdr:from>
    <xdr:to>
      <xdr:col>16</xdr:col>
      <xdr:colOff>406399</xdr:colOff>
      <xdr:row>23</xdr:row>
      <xdr:rowOff>101600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D9726B-0B2B-4F03-9B8F-7A0354F243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156633</xdr:colOff>
      <xdr:row>28</xdr:row>
      <xdr:rowOff>42333</xdr:rowOff>
    </xdr:from>
    <xdr:to>
      <xdr:col>17</xdr:col>
      <xdr:colOff>313267</xdr:colOff>
      <xdr:row>39</xdr:row>
      <xdr:rowOff>143933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B9CCA1C-3352-4154-B64F-59C633264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ohammad ali" id="{4FF4B006-5154-4988-8C6C-28AA0E855E8A}" userId="222044e1939b5cef" providerId="Windows Live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B461E81-0BFD-43B6-981B-E5D9C45C4D0A}" name="Table2" displayName="Table2" ref="D11:O18" totalsRowShown="0">
  <autoFilter ref="D11:O18" xr:uid="{4B461E81-0BFD-43B6-981B-E5D9C45C4D0A}"/>
  <tableColumns count="12">
    <tableColumn id="1" xr3:uid="{485AA2C7-B113-4313-9A13-9F268834DD06}" name="Column1"/>
    <tableColumn id="2" xr3:uid="{DAF860C7-46B6-4002-945E-B967F142EE08}" name="Column2"/>
    <tableColumn id="3" xr3:uid="{C311BC4C-EA4F-4DD3-8787-7B4CB48F9D8E}" name="Column3"/>
    <tableColumn id="4" xr3:uid="{E4E8B13D-4583-4195-8410-0D6C161DCF46}" name="Column4"/>
    <tableColumn id="5" xr3:uid="{DCAB3162-0A20-49F7-90A7-D4F828E83504}" name="Column5"/>
    <tableColumn id="6" xr3:uid="{C7FBBD97-DC3F-4C7B-B7D7-9F632142546E}" name="Column6"/>
    <tableColumn id="7" xr3:uid="{EAAE8D62-712F-44B3-9DC1-0FFBAED2F377}" name="Column7"/>
    <tableColumn id="8" xr3:uid="{D7F00372-C8EB-45E1-823E-041F28858FB4}" name="Column8"/>
    <tableColumn id="9" xr3:uid="{5737CC85-4E69-4FAC-BA22-60CBBF266CEE}" name="Column9"/>
    <tableColumn id="10" xr3:uid="{BCC77118-DD5B-4CB1-ABD5-B91368D4CFA5}" name="Column10"/>
    <tableColumn id="11" xr3:uid="{A53C494C-350B-4079-80D6-B54952445E98}" name="Column11"/>
    <tableColumn id="12" xr3:uid="{4B791984-3CC1-4479-AAE9-8A1F7343EA0E}" name="Column12"/>
  </tableColumns>
  <tableStyleInfo name="TableStyleMedium2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4EAE3F0-3F3B-48E8-BB33-144652A18669}" name="Table24" displayName="Table24" ref="D11:O18" totalsRowShown="0">
  <autoFilter ref="D11:O18" xr:uid="{4B461E81-0BFD-43B6-981B-E5D9C45C4D0A}"/>
  <tableColumns count="12">
    <tableColumn id="1" xr3:uid="{5C64E68E-22E6-4C93-ABF1-1B5CE5101744}" name="Column1"/>
    <tableColumn id="2" xr3:uid="{84CEC34F-2F3C-420B-8086-B6ACA87E8DBA}" name="Column2"/>
    <tableColumn id="3" xr3:uid="{7572A3C7-E823-4B9E-9937-568914773446}" name="Column3"/>
    <tableColumn id="4" xr3:uid="{3CD01A68-D90C-4DDD-8DD8-0969336C0F15}" name="Column4"/>
    <tableColumn id="5" xr3:uid="{1827F4BE-BBEE-41BC-BB64-F4AC234553B4}" name="Column5"/>
    <tableColumn id="6" xr3:uid="{1F4FC14F-628C-4ADA-83A5-A7C961D483DA}" name="Column6"/>
    <tableColumn id="7" xr3:uid="{2B6F6C85-EC79-4B4B-8022-3B99F8F7E7D0}" name="Column7"/>
    <tableColumn id="8" xr3:uid="{3BE2393D-034A-45F1-92D1-6CDB82E50C66}" name="Column8"/>
    <tableColumn id="9" xr3:uid="{22EB1E3E-375B-4CBA-8122-725B8ECA45EB}" name="Column9"/>
    <tableColumn id="10" xr3:uid="{8C4A73D4-B920-427E-9802-618AACBF8C3F}" name="Column10"/>
    <tableColumn id="11" xr3:uid="{A7FDD957-20B8-45F1-B409-F443AA6909F1}" name="Column11"/>
    <tableColumn id="12" xr3:uid="{335E8B8D-468E-4E0F-A013-52BD174AF196}" name="Column12"/>
  </tableColumns>
  <tableStyleInfo name="TableStyleMedium2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8A5D2E2-553B-46AE-904D-81A42AC9179A}" name="Table245" displayName="Table245" ref="D29:O36" totalsRowShown="0">
  <autoFilter ref="D29:O36" xr:uid="{98A5D2E2-553B-46AE-904D-81A42AC9179A}"/>
  <tableColumns count="12">
    <tableColumn id="1" xr3:uid="{3DA0F82D-F916-4B1C-B65B-1D857AB44672}" name="Column1"/>
    <tableColumn id="2" xr3:uid="{0FE90B29-C42A-4C08-A967-9DFA583FF64D}" name="Column2"/>
    <tableColumn id="3" xr3:uid="{12DAA0EF-518E-44B8-AE8D-715F692920FB}" name="Column3"/>
    <tableColumn id="4" xr3:uid="{11325B28-3860-4E50-9B5F-F35500FF04C1}" name="Column4"/>
    <tableColumn id="5" xr3:uid="{5533205B-AD39-4074-A039-96F5C4B45797}" name="Column5"/>
    <tableColumn id="6" xr3:uid="{BF2B4C3B-5F13-4480-A59B-5F833E1C9276}" name="Column6"/>
    <tableColumn id="7" xr3:uid="{2ADDDC6F-9337-4073-B9AA-395497DF7131}" name="Column7"/>
    <tableColumn id="8" xr3:uid="{B34F4611-1C05-420D-8D70-DB3453657E88}" name="Column8"/>
    <tableColumn id="9" xr3:uid="{7ED3CB1A-22FA-4260-AC16-1C4894188720}" name="Column9"/>
    <tableColumn id="10" xr3:uid="{74362E71-DA3A-440D-AF18-377920BF508F}" name="Column10"/>
    <tableColumn id="11" xr3:uid="{92EFE4CA-26CD-468E-8B3F-115E96586CF4}" name="Column11"/>
    <tableColumn id="12" xr3:uid="{71CCC2EF-AA87-4BF1-BB15-A14CEAAB634F}" name="Column12"/>
  </tableColumns>
  <tableStyleInfo name="TableStyleMedium2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BF2F31B-5C3A-4F38-802D-525DA09AA6CF}" name="Table246" displayName="Table246" ref="D11:O19" totalsRowShown="0">
  <autoFilter ref="D11:O19" xr:uid="{4B461E81-0BFD-43B6-981B-E5D9C45C4D0A}"/>
  <tableColumns count="12">
    <tableColumn id="1" xr3:uid="{5ADAEDE5-6D89-4BD1-A32C-4269D99072F2}" name="Column1"/>
    <tableColumn id="2" xr3:uid="{1FABEAE4-FF7E-4FC1-85F8-3918F537EABF}" name="Column2"/>
    <tableColumn id="3" xr3:uid="{F730DE13-82A2-43FD-9230-0061B16F4146}" name="Column3"/>
    <tableColumn id="4" xr3:uid="{D549DC2F-593F-465B-BB2D-772F85942613}" name="Column4"/>
    <tableColumn id="5" xr3:uid="{1924A82A-51A7-4BFE-8103-FE01F5E6E46B}" name="Column5"/>
    <tableColumn id="6" xr3:uid="{CE9277D6-72B9-44A7-AA68-8F5396571F5A}" name="Column6"/>
    <tableColumn id="7" xr3:uid="{A33CD2A8-444B-47B8-95CB-6FAF8FD80FCC}" name="Column7"/>
    <tableColumn id="8" xr3:uid="{68CFCF74-673D-45BF-95E8-5FC3EBCCA792}" name="Column8"/>
    <tableColumn id="9" xr3:uid="{6BB16CCA-6D25-4B21-8A82-FD1F120AAC45}" name="Column9"/>
    <tableColumn id="10" xr3:uid="{22F7397A-809B-41A0-B9A8-2EC11A5F5528}" name="Column10"/>
    <tableColumn id="11" xr3:uid="{C1A30B70-E09B-4453-9CD9-A9DF723CE1ED}" name="Column11"/>
    <tableColumn id="12" xr3:uid="{B24B5DB6-189A-4BB7-82E7-F84DCA9AE362}" name="Column12"/>
  </tableColumns>
  <tableStyleInfo name="TableStyleMedium28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4FA8052-5A74-47B4-B545-C008C1110B96}" name="Table2457" displayName="Table2457" ref="D29:O36" totalsRowShown="0">
  <autoFilter ref="D29:O36" xr:uid="{98A5D2E2-553B-46AE-904D-81A42AC9179A}"/>
  <tableColumns count="12">
    <tableColumn id="1" xr3:uid="{514A9C39-793B-44A3-A37D-0232AC4E746B}" name="Column1"/>
    <tableColumn id="2" xr3:uid="{4F393C78-0A25-4D2D-A42F-DC0AE5738B04}" name="Column2"/>
    <tableColumn id="3" xr3:uid="{B7CF68BF-6181-4CCC-9DFE-F908F98D2DBD}" name="Column3"/>
    <tableColumn id="4" xr3:uid="{F43D201D-B556-4788-B885-0FA5080D38C2}" name="Column4"/>
    <tableColumn id="5" xr3:uid="{057842E6-F479-4DC3-8A66-84C9E41D9826}" name="Column5"/>
    <tableColumn id="6" xr3:uid="{44019032-ECE1-4B4E-B6CD-2218C1F53A9C}" name="Column6"/>
    <tableColumn id="7" xr3:uid="{7EB6E7D9-6241-4E36-A1B5-89722462A439}" name="Column7"/>
    <tableColumn id="8" xr3:uid="{E1CEB176-BD3C-4704-93A4-84D9AA3FFBE6}" name="Column8"/>
    <tableColumn id="9" xr3:uid="{391B59D3-6309-4C7E-A474-302DDD99A52D}" name="Column9"/>
    <tableColumn id="10" xr3:uid="{1D8D8EAB-E7B5-4D2C-900C-F444FE12F6C1}" name="Column10"/>
    <tableColumn id="11" xr3:uid="{2C7D9C73-8E4A-402C-8A04-6AEA69C14A0F}" name="Column11"/>
    <tableColumn id="12" xr3:uid="{3A30B2EC-D4EF-4340-A393-BFDBA66843F8}" name="Column12"/>
  </tableColumns>
  <tableStyleInfo name="TableStyleMedium2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" dT="2024-01-25T10:05:42.50" personId="{4FF4B006-5154-4988-8C6C-28AA0E855E8A}" id="{595EA699-4188-43EE-AD27-027337F3E6AC}">
    <text>Checking ramp speed by opening last 3 modules to see what the differences are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4C3C3-A823-4F52-ACF1-C3DA0A26E7B6}">
  <dimension ref="A1:V92"/>
  <sheetViews>
    <sheetView topLeftCell="A28" zoomScale="69" workbookViewId="0">
      <selection activeCell="F44" sqref="F44"/>
    </sheetView>
  </sheetViews>
  <sheetFormatPr defaultRowHeight="15" x14ac:dyDescent="0.25"/>
  <cols>
    <col min="1" max="1" width="47.42578125" customWidth="1"/>
    <col min="8" max="8" width="14.5703125" customWidth="1"/>
    <col min="9" max="9" width="16.42578125" customWidth="1"/>
    <col min="10" max="10" width="15.140625" customWidth="1"/>
    <col min="11" max="11" width="14.85546875" customWidth="1"/>
    <col min="12" max="12" width="15.85546875" customWidth="1"/>
    <col min="14" max="14" width="11.85546875" customWidth="1"/>
    <col min="15" max="15" width="22" customWidth="1"/>
  </cols>
  <sheetData>
    <row r="1" spans="1:14" x14ac:dyDescent="0.25">
      <c r="A1">
        <v>11.5</v>
      </c>
    </row>
    <row r="3" spans="1:14" x14ac:dyDescent="0.25">
      <c r="A3" t="s">
        <v>1</v>
      </c>
    </row>
    <row r="4" spans="1:14" x14ac:dyDescent="0.25">
      <c r="A4" s="1">
        <v>45273</v>
      </c>
    </row>
    <row r="5" spans="1:14" x14ac:dyDescent="0.25">
      <c r="A5" t="s">
        <v>2</v>
      </c>
    </row>
    <row r="11" spans="1:14" x14ac:dyDescent="0.25">
      <c r="A11" t="s">
        <v>16</v>
      </c>
      <c r="G11" t="s">
        <v>0</v>
      </c>
      <c r="H11" t="s">
        <v>7</v>
      </c>
      <c r="I11" t="s">
        <v>3</v>
      </c>
      <c r="J11" t="s">
        <v>9</v>
      </c>
      <c r="K11" t="s">
        <v>6</v>
      </c>
      <c r="M11" t="s">
        <v>8</v>
      </c>
      <c r="N11" t="s">
        <v>31</v>
      </c>
    </row>
    <row r="12" spans="1:14" x14ac:dyDescent="0.25">
      <c r="A12" t="s">
        <v>18</v>
      </c>
      <c r="G12" t="s">
        <v>4</v>
      </c>
      <c r="H12" t="s">
        <v>4</v>
      </c>
      <c r="I12" t="s">
        <v>5</v>
      </c>
      <c r="J12" t="s">
        <v>10</v>
      </c>
      <c r="K12" t="s">
        <v>38</v>
      </c>
    </row>
    <row r="13" spans="1:14" x14ac:dyDescent="0.25">
      <c r="A13" t="s">
        <v>17</v>
      </c>
      <c r="G13">
        <v>0</v>
      </c>
      <c r="I13">
        <v>0.01</v>
      </c>
      <c r="M13">
        <v>0.91</v>
      </c>
    </row>
    <row r="14" spans="1:14" x14ac:dyDescent="0.25">
      <c r="A14" t="s">
        <v>44</v>
      </c>
      <c r="G14">
        <v>1</v>
      </c>
      <c r="I14">
        <v>0.81</v>
      </c>
      <c r="K14">
        <v>1.2E-2</v>
      </c>
      <c r="M14">
        <v>0.85</v>
      </c>
    </row>
    <row r="15" spans="1:14" x14ac:dyDescent="0.25">
      <c r="A15" t="s">
        <v>19</v>
      </c>
      <c r="G15">
        <v>2</v>
      </c>
      <c r="H15">
        <v>1.5</v>
      </c>
      <c r="I15">
        <v>1.603</v>
      </c>
      <c r="J15">
        <v>0</v>
      </c>
      <c r="K15">
        <v>2.5000000000000001E-2</v>
      </c>
      <c r="M15">
        <v>0.77</v>
      </c>
    </row>
    <row r="16" spans="1:14" x14ac:dyDescent="0.25">
      <c r="G16">
        <v>3</v>
      </c>
      <c r="N16" t="s">
        <v>12</v>
      </c>
    </row>
    <row r="18" spans="1:17" x14ac:dyDescent="0.25">
      <c r="G18" t="s">
        <v>13</v>
      </c>
    </row>
    <row r="19" spans="1:17" x14ac:dyDescent="0.25">
      <c r="G19">
        <v>1</v>
      </c>
      <c r="I19">
        <v>0.80600000000000005</v>
      </c>
      <c r="K19">
        <v>0.01</v>
      </c>
      <c r="M19">
        <v>0.85</v>
      </c>
    </row>
    <row r="20" spans="1:17" x14ac:dyDescent="0.25">
      <c r="G20">
        <v>2</v>
      </c>
      <c r="I20">
        <v>1.603</v>
      </c>
      <c r="K20">
        <v>2.4E-2</v>
      </c>
      <c r="M20">
        <v>0.85</v>
      </c>
    </row>
    <row r="21" spans="1:17" x14ac:dyDescent="0.25">
      <c r="G21">
        <v>3</v>
      </c>
      <c r="I21">
        <v>2.3410000000000002</v>
      </c>
      <c r="N21" t="s">
        <v>14</v>
      </c>
    </row>
    <row r="24" spans="1:17" x14ac:dyDescent="0.25">
      <c r="A24" t="s">
        <v>15</v>
      </c>
      <c r="G24">
        <v>0</v>
      </c>
      <c r="Q24" t="s">
        <v>23</v>
      </c>
    </row>
    <row r="25" spans="1:17" x14ac:dyDescent="0.25">
      <c r="A25" t="s">
        <v>32</v>
      </c>
      <c r="G25">
        <v>1</v>
      </c>
      <c r="I25">
        <v>0.78400000000000003</v>
      </c>
      <c r="K25">
        <v>0.83199999999999996</v>
      </c>
      <c r="M25">
        <v>0.98</v>
      </c>
      <c r="N25" t="s">
        <v>20</v>
      </c>
      <c r="Q25" cm="1">
        <f t="array" ref="Q25:Q30">I25:I30/K25:K30</f>
        <v>0.9423076923076924</v>
      </c>
    </row>
    <row r="26" spans="1:17" x14ac:dyDescent="0.25">
      <c r="G26">
        <v>2</v>
      </c>
      <c r="I26">
        <v>1.583</v>
      </c>
      <c r="K26">
        <v>1.571</v>
      </c>
      <c r="M26">
        <v>1</v>
      </c>
      <c r="Q26">
        <v>1.0076384468491406</v>
      </c>
    </row>
    <row r="27" spans="1:17" x14ac:dyDescent="0.25">
      <c r="G27">
        <v>3</v>
      </c>
      <c r="I27">
        <v>2.3809999999999998</v>
      </c>
      <c r="K27">
        <v>2.3479999999999999</v>
      </c>
      <c r="M27">
        <v>1.04</v>
      </c>
      <c r="N27" t="s">
        <v>21</v>
      </c>
      <c r="Q27">
        <v>1.0140545144804087</v>
      </c>
    </row>
    <row r="28" spans="1:17" x14ac:dyDescent="0.25">
      <c r="G28">
        <v>4</v>
      </c>
      <c r="I28">
        <v>3.1789999999999998</v>
      </c>
      <c r="K28">
        <v>3.153</v>
      </c>
      <c r="M28">
        <v>1.02</v>
      </c>
      <c r="N28" t="s">
        <v>22</v>
      </c>
      <c r="Q28">
        <v>1.0082461148112907</v>
      </c>
    </row>
    <row r="29" spans="1:17" x14ac:dyDescent="0.25">
      <c r="G29">
        <v>4.5</v>
      </c>
      <c r="I29">
        <v>3.5760000000000001</v>
      </c>
      <c r="K29">
        <v>3.5630000000000002</v>
      </c>
      <c r="M29">
        <v>1.06</v>
      </c>
      <c r="Q29">
        <v>1.0036486107213023</v>
      </c>
    </row>
    <row r="30" spans="1:17" x14ac:dyDescent="0.25">
      <c r="G30">
        <v>5</v>
      </c>
      <c r="I30">
        <v>3.9750000000000001</v>
      </c>
      <c r="K30">
        <v>3.9710000000000001</v>
      </c>
      <c r="M30">
        <v>1.1399999999999999</v>
      </c>
      <c r="Q30">
        <v>1.0010073029463611</v>
      </c>
    </row>
    <row r="31" spans="1:17" x14ac:dyDescent="0.25">
      <c r="G31">
        <v>5.5</v>
      </c>
      <c r="N31" t="s">
        <v>11</v>
      </c>
    </row>
    <row r="33" spans="1:22" x14ac:dyDescent="0.25">
      <c r="A33" t="s">
        <v>24</v>
      </c>
      <c r="B33" t="s">
        <v>25</v>
      </c>
      <c r="G33" t="s">
        <v>28</v>
      </c>
      <c r="H33" t="s">
        <v>7</v>
      </c>
      <c r="I33" t="s">
        <v>3</v>
      </c>
      <c r="J33" t="s">
        <v>7</v>
      </c>
      <c r="K33" t="s">
        <v>30</v>
      </c>
      <c r="L33" t="s">
        <v>37</v>
      </c>
      <c r="M33" t="s">
        <v>8</v>
      </c>
      <c r="N33" t="s">
        <v>8</v>
      </c>
      <c r="O33" t="s">
        <v>31</v>
      </c>
    </row>
    <row r="34" spans="1:22" x14ac:dyDescent="0.25">
      <c r="A34" t="s">
        <v>26</v>
      </c>
      <c r="G34" t="s">
        <v>4</v>
      </c>
      <c r="H34" t="s">
        <v>4</v>
      </c>
      <c r="I34" t="s">
        <v>29</v>
      </c>
      <c r="J34" t="s">
        <v>10</v>
      </c>
      <c r="K34" t="s">
        <v>38</v>
      </c>
      <c r="L34" t="s">
        <v>10</v>
      </c>
      <c r="M34" t="s">
        <v>4</v>
      </c>
      <c r="N34" t="s">
        <v>10</v>
      </c>
    </row>
    <row r="35" spans="1:22" x14ac:dyDescent="0.25">
      <c r="A35" t="s">
        <v>15</v>
      </c>
      <c r="G35">
        <v>0</v>
      </c>
      <c r="H35">
        <v>0</v>
      </c>
      <c r="I35">
        <v>0</v>
      </c>
      <c r="J35">
        <v>0</v>
      </c>
      <c r="K35">
        <v>0</v>
      </c>
      <c r="M35">
        <v>0.9</v>
      </c>
      <c r="N35">
        <v>107</v>
      </c>
      <c r="U35" t="s">
        <v>51</v>
      </c>
      <c r="V35" t="s">
        <v>52</v>
      </c>
    </row>
    <row r="36" spans="1:22" x14ac:dyDescent="0.25">
      <c r="A36" t="s">
        <v>27</v>
      </c>
      <c r="G36">
        <v>1</v>
      </c>
      <c r="H36">
        <v>0.4</v>
      </c>
      <c r="I36">
        <v>0.78800000000000003</v>
      </c>
      <c r="J36">
        <v>0.02</v>
      </c>
      <c r="K36">
        <v>0.36599999999999999</v>
      </c>
      <c r="L36">
        <f>K36/10</f>
        <v>3.6600000000000001E-2</v>
      </c>
      <c r="M36">
        <v>0.9</v>
      </c>
      <c r="N36">
        <v>108</v>
      </c>
      <c r="O36" t="s">
        <v>33</v>
      </c>
      <c r="T36">
        <v>1</v>
      </c>
      <c r="U36">
        <v>0.78800000000000003</v>
      </c>
      <c r="V36">
        <v>3.6600000000000001E-2</v>
      </c>
    </row>
    <row r="37" spans="1:22" x14ac:dyDescent="0.25">
      <c r="G37">
        <v>2</v>
      </c>
      <c r="H37">
        <v>1.1000000000000001</v>
      </c>
      <c r="I37">
        <v>1.5820000000000001</v>
      </c>
      <c r="J37">
        <v>0.05</v>
      </c>
      <c r="K37">
        <v>0.74299999999999999</v>
      </c>
      <c r="L37">
        <f t="shared" ref="L37:L45" si="0">K37/10</f>
        <v>7.4300000000000005E-2</v>
      </c>
      <c r="M37">
        <v>0.9</v>
      </c>
      <c r="N37">
        <v>114</v>
      </c>
      <c r="O37" t="s">
        <v>34</v>
      </c>
      <c r="T37">
        <v>5</v>
      </c>
      <c r="U37">
        <v>3.972</v>
      </c>
      <c r="V37">
        <v>0.18890000000000001</v>
      </c>
    </row>
    <row r="38" spans="1:22" x14ac:dyDescent="0.25">
      <c r="G38">
        <v>3</v>
      </c>
      <c r="H38">
        <v>2</v>
      </c>
      <c r="I38">
        <v>2.38</v>
      </c>
      <c r="J38">
        <v>0.09</v>
      </c>
      <c r="K38">
        <v>1.129</v>
      </c>
      <c r="L38">
        <f t="shared" si="0"/>
        <v>0.1129</v>
      </c>
      <c r="M38">
        <v>0.9</v>
      </c>
      <c r="N38">
        <v>114</v>
      </c>
      <c r="O38" t="s">
        <v>34</v>
      </c>
      <c r="T38">
        <v>10</v>
      </c>
      <c r="U38">
        <v>7.96</v>
      </c>
      <c r="V38">
        <v>0.39900000000000002</v>
      </c>
    </row>
    <row r="39" spans="1:22" x14ac:dyDescent="0.25">
      <c r="G39">
        <v>4</v>
      </c>
      <c r="H39">
        <v>2.9</v>
      </c>
      <c r="I39">
        <v>3.1760000000000002</v>
      </c>
      <c r="J39">
        <v>0.14000000000000001</v>
      </c>
      <c r="K39">
        <v>1.514</v>
      </c>
      <c r="L39">
        <f t="shared" si="0"/>
        <v>0.15140000000000001</v>
      </c>
      <c r="M39">
        <v>0.9</v>
      </c>
      <c r="N39">
        <v>115</v>
      </c>
      <c r="O39" t="s">
        <v>34</v>
      </c>
    </row>
    <row r="40" spans="1:22" x14ac:dyDescent="0.25">
      <c r="G40">
        <v>5</v>
      </c>
      <c r="H40">
        <v>3.8</v>
      </c>
      <c r="I40">
        <v>3.972</v>
      </c>
      <c r="J40">
        <v>0.18</v>
      </c>
      <c r="K40">
        <v>1.889</v>
      </c>
      <c r="L40">
        <f t="shared" si="0"/>
        <v>0.18890000000000001</v>
      </c>
      <c r="M40">
        <v>0.9</v>
      </c>
      <c r="N40">
        <v>115</v>
      </c>
    </row>
    <row r="41" spans="1:22" x14ac:dyDescent="0.25">
      <c r="G41">
        <v>6</v>
      </c>
      <c r="H41">
        <v>4.5</v>
      </c>
      <c r="I41">
        <v>4.7699999999999996</v>
      </c>
      <c r="J41">
        <v>0.22</v>
      </c>
      <c r="K41">
        <v>2.2799999999999998</v>
      </c>
      <c r="L41">
        <f t="shared" si="0"/>
        <v>0.22799999999999998</v>
      </c>
      <c r="M41">
        <v>0.9</v>
      </c>
      <c r="N41">
        <v>116</v>
      </c>
    </row>
    <row r="42" spans="1:22" x14ac:dyDescent="0.25">
      <c r="G42">
        <v>7</v>
      </c>
      <c r="H42">
        <v>5.5</v>
      </c>
      <c r="I42">
        <v>5.57</v>
      </c>
      <c r="J42">
        <v>0.26</v>
      </c>
      <c r="K42">
        <v>2.69</v>
      </c>
      <c r="L42">
        <f t="shared" si="0"/>
        <v>0.26900000000000002</v>
      </c>
      <c r="M42">
        <v>0.9</v>
      </c>
      <c r="N42">
        <v>116</v>
      </c>
      <c r="O42" t="s">
        <v>35</v>
      </c>
    </row>
    <row r="43" spans="1:22" x14ac:dyDescent="0.25">
      <c r="G43">
        <v>8</v>
      </c>
      <c r="H43">
        <v>6.1</v>
      </c>
      <c r="I43">
        <v>6.37</v>
      </c>
      <c r="J43">
        <v>0.31</v>
      </c>
      <c r="K43">
        <v>3.12</v>
      </c>
      <c r="L43">
        <f t="shared" si="0"/>
        <v>0.312</v>
      </c>
      <c r="M43">
        <v>0.9</v>
      </c>
      <c r="N43">
        <v>116</v>
      </c>
      <c r="O43" t="s">
        <v>36</v>
      </c>
    </row>
    <row r="44" spans="1:22" x14ac:dyDescent="0.25">
      <c r="G44">
        <v>9</v>
      </c>
      <c r="H44">
        <v>7</v>
      </c>
      <c r="I44">
        <v>7.16</v>
      </c>
      <c r="J44">
        <v>0.35</v>
      </c>
      <c r="K44">
        <v>3.55</v>
      </c>
      <c r="L44">
        <f t="shared" si="0"/>
        <v>0.35499999999999998</v>
      </c>
      <c r="M44">
        <v>0.9</v>
      </c>
      <c r="N44">
        <v>117</v>
      </c>
    </row>
    <row r="45" spans="1:22" x14ac:dyDescent="0.25">
      <c r="G45">
        <v>10</v>
      </c>
      <c r="H45">
        <v>7.9</v>
      </c>
      <c r="I45">
        <v>7.96</v>
      </c>
      <c r="J45">
        <v>0.39</v>
      </c>
      <c r="K45">
        <v>3.99</v>
      </c>
      <c r="L45">
        <f t="shared" si="0"/>
        <v>0.39900000000000002</v>
      </c>
      <c r="M45">
        <v>0.9</v>
      </c>
      <c r="N45">
        <v>117</v>
      </c>
    </row>
    <row r="48" spans="1:22" x14ac:dyDescent="0.25">
      <c r="H48" t="s">
        <v>39</v>
      </c>
    </row>
    <row r="49" spans="8:8" x14ac:dyDescent="0.25">
      <c r="H49" t="s">
        <v>40</v>
      </c>
    </row>
    <row r="66" spans="1:15" x14ac:dyDescent="0.25">
      <c r="A66" s="1">
        <v>45274</v>
      </c>
      <c r="G66" t="s">
        <v>0</v>
      </c>
      <c r="H66" t="s">
        <v>9</v>
      </c>
      <c r="I66" t="s">
        <v>43</v>
      </c>
      <c r="J66" t="s">
        <v>7</v>
      </c>
      <c r="K66" t="s">
        <v>30</v>
      </c>
      <c r="L66" t="s">
        <v>46</v>
      </c>
      <c r="M66" t="s">
        <v>8</v>
      </c>
      <c r="N66" t="s">
        <v>8</v>
      </c>
      <c r="O66" t="s">
        <v>31</v>
      </c>
    </row>
    <row r="67" spans="1:15" x14ac:dyDescent="0.25">
      <c r="A67" t="s">
        <v>41</v>
      </c>
      <c r="G67" t="s">
        <v>4</v>
      </c>
      <c r="H67" t="s">
        <v>4</v>
      </c>
      <c r="I67" t="s">
        <v>4</v>
      </c>
      <c r="J67" t="s">
        <v>10</v>
      </c>
      <c r="K67" t="s">
        <v>38</v>
      </c>
      <c r="L67" t="s">
        <v>10</v>
      </c>
      <c r="M67" t="s">
        <v>47</v>
      </c>
      <c r="N67" t="s">
        <v>10</v>
      </c>
    </row>
    <row r="68" spans="1:15" x14ac:dyDescent="0.25">
      <c r="A68" t="s">
        <v>42</v>
      </c>
      <c r="G68">
        <v>1</v>
      </c>
      <c r="H68">
        <v>0.8</v>
      </c>
      <c r="I68">
        <v>0.79700000000000004</v>
      </c>
      <c r="J68">
        <v>3.6999999999999998E-2</v>
      </c>
      <c r="K68">
        <v>0.38900000000000001</v>
      </c>
      <c r="L68">
        <f>K68/10</f>
        <v>3.8900000000000004E-2</v>
      </c>
      <c r="M68">
        <v>0.88</v>
      </c>
      <c r="N68">
        <v>0.88</v>
      </c>
    </row>
    <row r="69" spans="1:15" x14ac:dyDescent="0.25">
      <c r="A69" t="s">
        <v>45</v>
      </c>
      <c r="G69">
        <v>5</v>
      </c>
      <c r="H69">
        <v>3.8</v>
      </c>
      <c r="I69">
        <v>3.9820000000000002</v>
      </c>
      <c r="J69">
        <v>0.19</v>
      </c>
      <c r="K69">
        <v>1.9330000000000001</v>
      </c>
      <c r="L69">
        <f t="shared" ref="L69:L71" si="1">K69/10</f>
        <v>0.1933</v>
      </c>
      <c r="M69">
        <v>0.88</v>
      </c>
      <c r="N69">
        <v>0.88</v>
      </c>
    </row>
    <row r="70" spans="1:15" x14ac:dyDescent="0.25">
      <c r="G70">
        <v>10</v>
      </c>
      <c r="H70">
        <v>8</v>
      </c>
      <c r="I70">
        <v>7.97</v>
      </c>
      <c r="J70">
        <v>0.38</v>
      </c>
      <c r="K70">
        <v>3.9329999999999998</v>
      </c>
      <c r="L70">
        <f t="shared" si="1"/>
        <v>0.39329999999999998</v>
      </c>
      <c r="M70">
        <v>0.87</v>
      </c>
      <c r="N70">
        <v>0.88</v>
      </c>
    </row>
    <row r="71" spans="1:15" x14ac:dyDescent="0.25">
      <c r="A71" t="s">
        <v>48</v>
      </c>
      <c r="L71">
        <f t="shared" si="1"/>
        <v>0</v>
      </c>
    </row>
    <row r="72" spans="1:15" x14ac:dyDescent="0.25">
      <c r="A72" t="s">
        <v>49</v>
      </c>
    </row>
    <row r="73" spans="1:15" x14ac:dyDescent="0.25">
      <c r="A73" t="s">
        <v>50</v>
      </c>
    </row>
    <row r="90" spans="1:1" x14ac:dyDescent="0.25">
      <c r="A90" s="1">
        <v>45307</v>
      </c>
    </row>
    <row r="91" spans="1:1" x14ac:dyDescent="0.25">
      <c r="A91" t="s">
        <v>53</v>
      </c>
    </row>
    <row r="92" spans="1:1" x14ac:dyDescent="0.25">
      <c r="A92">
        <v>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1BFA0-EDB3-4944-B148-386658E9FF4C}">
  <dimension ref="A1:P23"/>
  <sheetViews>
    <sheetView topLeftCell="A10" workbookViewId="0">
      <selection activeCell="H25" sqref="H25"/>
    </sheetView>
  </sheetViews>
  <sheetFormatPr defaultRowHeight="15" x14ac:dyDescent="0.25"/>
  <cols>
    <col min="1" max="1" width="13.42578125" customWidth="1"/>
    <col min="3" max="3" width="12.85546875" customWidth="1"/>
    <col min="16" max="16" width="14.85546875" customWidth="1"/>
  </cols>
  <sheetData>
    <row r="1" spans="1:16" x14ac:dyDescent="0.25">
      <c r="A1" t="s">
        <v>95</v>
      </c>
      <c r="C1" t="s">
        <v>60</v>
      </c>
      <c r="D1" t="s">
        <v>61</v>
      </c>
      <c r="E1" t="s">
        <v>62</v>
      </c>
      <c r="F1" t="s">
        <v>63</v>
      </c>
      <c r="G1" t="s">
        <v>64</v>
      </c>
      <c r="H1" t="s">
        <v>71</v>
      </c>
      <c r="I1" t="s">
        <v>65</v>
      </c>
      <c r="J1" t="s">
        <v>73</v>
      </c>
      <c r="M1" t="s">
        <v>88</v>
      </c>
      <c r="N1" t="s">
        <v>90</v>
      </c>
      <c r="P1" t="s">
        <v>85</v>
      </c>
    </row>
    <row r="2" spans="1:16" x14ac:dyDescent="0.25">
      <c r="A2" t="s">
        <v>96</v>
      </c>
      <c r="C2" t="s">
        <v>72</v>
      </c>
      <c r="D2" t="s">
        <v>67</v>
      </c>
      <c r="E2" t="s">
        <v>66</v>
      </c>
      <c r="F2" t="s">
        <v>68</v>
      </c>
      <c r="G2" t="s">
        <v>66</v>
      </c>
      <c r="H2" t="s">
        <v>74</v>
      </c>
      <c r="J2" t="s">
        <v>75</v>
      </c>
      <c r="K2" t="s">
        <v>76</v>
      </c>
      <c r="M2" t="s">
        <v>89</v>
      </c>
      <c r="N2" t="s">
        <v>79</v>
      </c>
    </row>
    <row r="3" spans="1:16" x14ac:dyDescent="0.25">
      <c r="A3" t="s">
        <v>97</v>
      </c>
      <c r="C3">
        <v>1</v>
      </c>
      <c r="D3">
        <v>0.3</v>
      </c>
      <c r="E3">
        <v>0.80700000000000005</v>
      </c>
      <c r="F3">
        <v>0.03</v>
      </c>
      <c r="G3">
        <v>1.0999999999999999E-2</v>
      </c>
      <c r="I3" t="s">
        <v>70</v>
      </c>
    </row>
    <row r="4" spans="1:16" x14ac:dyDescent="0.25">
      <c r="C4">
        <v>5</v>
      </c>
      <c r="I4" t="s">
        <v>70</v>
      </c>
    </row>
    <row r="5" spans="1:16" x14ac:dyDescent="0.25">
      <c r="C5">
        <v>8</v>
      </c>
      <c r="I5" t="s">
        <v>70</v>
      </c>
    </row>
    <row r="8" spans="1:16" x14ac:dyDescent="0.25">
      <c r="A8" t="s">
        <v>99</v>
      </c>
    </row>
    <row r="9" spans="1:16" x14ac:dyDescent="0.25">
      <c r="A9" t="s">
        <v>100</v>
      </c>
    </row>
    <row r="10" spans="1:16" x14ac:dyDescent="0.25">
      <c r="A10" t="s">
        <v>101</v>
      </c>
    </row>
    <row r="11" spans="1:16" x14ac:dyDescent="0.25">
      <c r="A11" t="s">
        <v>102</v>
      </c>
    </row>
    <row r="12" spans="1:16" x14ac:dyDescent="0.25">
      <c r="A12" t="s">
        <v>103</v>
      </c>
    </row>
    <row r="16" spans="1:16" x14ac:dyDescent="0.25">
      <c r="C16" t="s">
        <v>60</v>
      </c>
      <c r="D16" t="s">
        <v>61</v>
      </c>
      <c r="E16" t="s">
        <v>62</v>
      </c>
      <c r="F16" t="s">
        <v>63</v>
      </c>
      <c r="G16" t="s">
        <v>64</v>
      </c>
      <c r="H16" t="s">
        <v>71</v>
      </c>
      <c r="I16" t="s">
        <v>65</v>
      </c>
      <c r="J16" t="s">
        <v>73</v>
      </c>
      <c r="M16" t="s">
        <v>88</v>
      </c>
      <c r="N16" t="s">
        <v>90</v>
      </c>
      <c r="P16" t="s">
        <v>85</v>
      </c>
    </row>
    <row r="17" spans="1:14" x14ac:dyDescent="0.25">
      <c r="A17" t="s">
        <v>98</v>
      </c>
      <c r="C17" t="s">
        <v>72</v>
      </c>
      <c r="D17" t="s">
        <v>67</v>
      </c>
      <c r="E17" t="s">
        <v>66</v>
      </c>
      <c r="F17" t="s">
        <v>68</v>
      </c>
      <c r="G17" t="s">
        <v>66</v>
      </c>
      <c r="H17" t="s">
        <v>74</v>
      </c>
      <c r="J17" t="s">
        <v>75</v>
      </c>
      <c r="K17" t="s">
        <v>76</v>
      </c>
      <c r="M17" t="s">
        <v>89</v>
      </c>
      <c r="N17" t="s">
        <v>79</v>
      </c>
    </row>
    <row r="18" spans="1:14" x14ac:dyDescent="0.25">
      <c r="A18" t="s">
        <v>104</v>
      </c>
      <c r="C18">
        <v>1</v>
      </c>
      <c r="D18">
        <v>0.9</v>
      </c>
      <c r="E18">
        <v>0.80600000000000005</v>
      </c>
      <c r="F18">
        <v>0.01</v>
      </c>
      <c r="G18">
        <v>1E-3</v>
      </c>
    </row>
    <row r="19" spans="1:14" x14ac:dyDescent="0.25">
      <c r="A19" t="s">
        <v>97</v>
      </c>
      <c r="C19">
        <v>2</v>
      </c>
      <c r="D19">
        <v>1.8</v>
      </c>
      <c r="E19">
        <v>1.621</v>
      </c>
      <c r="F19">
        <v>0.05</v>
      </c>
      <c r="G19">
        <v>8.0000000000000002E-3</v>
      </c>
    </row>
    <row r="20" spans="1:14" x14ac:dyDescent="0.25">
      <c r="C20">
        <v>3</v>
      </c>
    </row>
    <row r="21" spans="1:14" x14ac:dyDescent="0.25">
      <c r="A21" t="s">
        <v>99</v>
      </c>
    </row>
    <row r="22" spans="1:14" x14ac:dyDescent="0.25">
      <c r="A22" t="s">
        <v>105</v>
      </c>
    </row>
    <row r="23" spans="1:14" x14ac:dyDescent="0.25">
      <c r="A23" t="s">
        <v>106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4CC44-F52B-4B92-893D-779286582713}">
  <dimension ref="A6:P15"/>
  <sheetViews>
    <sheetView topLeftCell="D3" zoomScale="124" workbookViewId="0">
      <selection activeCell="J10" sqref="J10"/>
    </sheetView>
  </sheetViews>
  <sheetFormatPr defaultRowHeight="15" x14ac:dyDescent="0.25"/>
  <sheetData>
    <row r="6" spans="1:16" x14ac:dyDescent="0.25">
      <c r="A6" t="s">
        <v>109</v>
      </c>
    </row>
    <row r="8" spans="1:16" x14ac:dyDescent="0.25">
      <c r="A8" t="s">
        <v>107</v>
      </c>
      <c r="C8" t="s">
        <v>60</v>
      </c>
      <c r="D8" t="s">
        <v>61</v>
      </c>
      <c r="E8" t="s">
        <v>62</v>
      </c>
      <c r="F8" t="s">
        <v>63</v>
      </c>
      <c r="G8" t="s">
        <v>64</v>
      </c>
      <c r="H8" t="s">
        <v>71</v>
      </c>
      <c r="I8" t="s">
        <v>65</v>
      </c>
      <c r="J8" t="s">
        <v>73</v>
      </c>
    </row>
    <row r="9" spans="1:16" x14ac:dyDescent="0.25">
      <c r="A9" t="s">
        <v>97</v>
      </c>
      <c r="C9" t="s">
        <v>72</v>
      </c>
      <c r="D9" t="s">
        <v>67</v>
      </c>
      <c r="E9" t="s">
        <v>66</v>
      </c>
      <c r="F9" t="s">
        <v>68</v>
      </c>
      <c r="G9" t="s">
        <v>66</v>
      </c>
      <c r="H9" t="s">
        <v>74</v>
      </c>
      <c r="J9" t="s">
        <v>75</v>
      </c>
      <c r="K9" t="s">
        <v>76</v>
      </c>
    </row>
    <row r="10" spans="1:16" x14ac:dyDescent="0.25">
      <c r="C10">
        <v>1</v>
      </c>
      <c r="D10">
        <v>0.5</v>
      </c>
      <c r="E10">
        <v>0.78900000000000003</v>
      </c>
      <c r="F10">
        <v>0.03</v>
      </c>
      <c r="G10">
        <v>0.42799999999999999</v>
      </c>
      <c r="M10" t="s">
        <v>88</v>
      </c>
      <c r="N10" t="s">
        <v>90</v>
      </c>
      <c r="P10" t="s">
        <v>85</v>
      </c>
    </row>
    <row r="11" spans="1:16" x14ac:dyDescent="0.25">
      <c r="C11">
        <v>5</v>
      </c>
      <c r="D11">
        <v>3.9</v>
      </c>
      <c r="E11">
        <v>3.9729999999999999</v>
      </c>
      <c r="F11">
        <v>0.2</v>
      </c>
      <c r="G11">
        <v>1.97</v>
      </c>
      <c r="M11" t="s">
        <v>89</v>
      </c>
      <c r="N11" t="s">
        <v>79</v>
      </c>
    </row>
    <row r="12" spans="1:16" x14ac:dyDescent="0.25">
      <c r="C12">
        <v>10</v>
      </c>
      <c r="D12">
        <v>8</v>
      </c>
      <c r="E12">
        <v>7.93</v>
      </c>
      <c r="F12">
        <v>0.38</v>
      </c>
      <c r="G12">
        <v>3.97</v>
      </c>
    </row>
    <row r="14" spans="1:16" x14ac:dyDescent="0.25">
      <c r="A14" t="s">
        <v>99</v>
      </c>
    </row>
    <row r="15" spans="1:16" x14ac:dyDescent="0.25">
      <c r="A15" t="s">
        <v>108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941B7-BFA9-456B-B92D-7B32918886EA}">
  <dimension ref="A1:R36"/>
  <sheetViews>
    <sheetView topLeftCell="A9" zoomScale="60" workbookViewId="0">
      <selection activeCell="K24" sqref="K24"/>
    </sheetView>
  </sheetViews>
  <sheetFormatPr defaultRowHeight="15" x14ac:dyDescent="0.25"/>
  <cols>
    <col min="1" max="1" width="27.42578125" bestFit="1" customWidth="1"/>
    <col min="3" max="3" width="20.42578125" customWidth="1"/>
    <col min="5" max="5" width="9.140625" bestFit="1" customWidth="1"/>
    <col min="8" max="8" width="13.42578125" customWidth="1"/>
    <col min="10" max="10" width="11" bestFit="1" customWidth="1"/>
    <col min="14" max="14" width="10.85546875" bestFit="1" customWidth="1"/>
    <col min="18" max="18" width="18.85546875" customWidth="1"/>
  </cols>
  <sheetData>
    <row r="1" spans="1:18" x14ac:dyDescent="0.25">
      <c r="A1" s="2">
        <v>45307</v>
      </c>
    </row>
    <row r="2" spans="1:18" x14ac:dyDescent="0.25">
      <c r="A2" t="s">
        <v>54</v>
      </c>
    </row>
    <row r="4" spans="1:18" x14ac:dyDescent="0.25">
      <c r="A4" t="s">
        <v>55</v>
      </c>
    </row>
    <row r="6" spans="1:18" x14ac:dyDescent="0.25">
      <c r="A6" t="s">
        <v>56</v>
      </c>
    </row>
    <row r="8" spans="1:18" x14ac:dyDescent="0.25">
      <c r="A8" t="s">
        <v>57</v>
      </c>
      <c r="C8" t="s">
        <v>60</v>
      </c>
      <c r="D8" t="s">
        <v>61</v>
      </c>
      <c r="E8" t="s">
        <v>62</v>
      </c>
      <c r="F8" t="s">
        <v>63</v>
      </c>
      <c r="G8" t="s">
        <v>64</v>
      </c>
      <c r="H8" t="s">
        <v>71</v>
      </c>
      <c r="I8" t="s">
        <v>65</v>
      </c>
      <c r="J8" t="s">
        <v>73</v>
      </c>
      <c r="N8" t="s">
        <v>88</v>
      </c>
      <c r="O8" t="s">
        <v>90</v>
      </c>
    </row>
    <row r="9" spans="1:18" x14ac:dyDescent="0.25">
      <c r="A9" t="s">
        <v>58</v>
      </c>
      <c r="C9" t="s">
        <v>72</v>
      </c>
      <c r="D9" t="s">
        <v>67</v>
      </c>
      <c r="E9" t="s">
        <v>66</v>
      </c>
      <c r="F9" t="s">
        <v>68</v>
      </c>
      <c r="G9" t="s">
        <v>66</v>
      </c>
      <c r="H9" t="s">
        <v>74</v>
      </c>
      <c r="J9" t="s">
        <v>75</v>
      </c>
      <c r="K9" t="s">
        <v>76</v>
      </c>
      <c r="N9" t="s">
        <v>89</v>
      </c>
      <c r="O9" t="s">
        <v>79</v>
      </c>
    </row>
    <row r="10" spans="1:18" x14ac:dyDescent="0.25">
      <c r="A10" t="s">
        <v>59</v>
      </c>
      <c r="C10">
        <v>1</v>
      </c>
      <c r="D10">
        <v>0.8</v>
      </c>
      <c r="E10">
        <v>0.79600000000000004</v>
      </c>
      <c r="F10">
        <v>0.03</v>
      </c>
      <c r="G10">
        <v>0.36</v>
      </c>
      <c r="H10">
        <f>G10/10</f>
        <v>3.5999999999999997E-2</v>
      </c>
      <c r="I10" t="s">
        <v>69</v>
      </c>
      <c r="J10">
        <f>(E10*1000)/(H10/1000)</f>
        <v>22111111.111111116</v>
      </c>
      <c r="K10">
        <f>J10/10^6</f>
        <v>22.111111111111114</v>
      </c>
      <c r="N10">
        <f>H10/1000</f>
        <v>3.5999999999999994E-5</v>
      </c>
      <c r="O10">
        <f>E10*1000</f>
        <v>796</v>
      </c>
      <c r="R10" t="s">
        <v>85</v>
      </c>
    </row>
    <row r="11" spans="1:18" x14ac:dyDescent="0.25">
      <c r="C11">
        <v>5</v>
      </c>
      <c r="D11">
        <v>3.9</v>
      </c>
      <c r="E11">
        <v>3.98</v>
      </c>
      <c r="F11">
        <v>0.17</v>
      </c>
      <c r="G11">
        <v>1.82</v>
      </c>
      <c r="H11">
        <f t="shared" ref="H11:H12" si="0">G11/10</f>
        <v>0.182</v>
      </c>
      <c r="I11" t="s">
        <v>70</v>
      </c>
      <c r="J11">
        <f t="shared" ref="J11:J12" si="1">(E11*1000)/(H11/1000)</f>
        <v>21868131.868131869</v>
      </c>
      <c r="K11">
        <f t="shared" ref="K11:K12" si="2">J11/10^6</f>
        <v>21.868131868131869</v>
      </c>
      <c r="N11">
        <f t="shared" ref="N11:N12" si="3">H11/1000</f>
        <v>1.8200000000000001E-4</v>
      </c>
      <c r="O11">
        <f t="shared" ref="O11:O12" si="4">E11*1000</f>
        <v>3980</v>
      </c>
      <c r="R11" t="s">
        <v>84</v>
      </c>
    </row>
    <row r="12" spans="1:18" x14ac:dyDescent="0.25">
      <c r="C12">
        <v>8</v>
      </c>
      <c r="D12">
        <v>8</v>
      </c>
      <c r="E12">
        <v>7.99</v>
      </c>
      <c r="F12">
        <v>0.36</v>
      </c>
      <c r="G12">
        <v>3.64</v>
      </c>
      <c r="H12">
        <f t="shared" si="0"/>
        <v>0.36399999999999999</v>
      </c>
      <c r="I12" t="s">
        <v>69</v>
      </c>
      <c r="J12">
        <f t="shared" si="1"/>
        <v>21950549.45054945</v>
      </c>
      <c r="K12">
        <f t="shared" si="2"/>
        <v>21.950549450549449</v>
      </c>
      <c r="N12">
        <f t="shared" si="3"/>
        <v>3.6400000000000001E-4</v>
      </c>
      <c r="O12">
        <f t="shared" si="4"/>
        <v>7990</v>
      </c>
    </row>
    <row r="27" spans="1:18" x14ac:dyDescent="0.25">
      <c r="A27" t="s">
        <v>77</v>
      </c>
      <c r="C27" t="s">
        <v>60</v>
      </c>
      <c r="D27" t="s">
        <v>61</v>
      </c>
      <c r="E27" t="s">
        <v>62</v>
      </c>
      <c r="F27" t="s">
        <v>63</v>
      </c>
      <c r="G27" t="s">
        <v>64</v>
      </c>
      <c r="H27" t="s">
        <v>80</v>
      </c>
      <c r="I27" t="s">
        <v>65</v>
      </c>
      <c r="J27" t="s">
        <v>73</v>
      </c>
      <c r="N27" t="s">
        <v>91</v>
      </c>
      <c r="O27" t="s">
        <v>92</v>
      </c>
      <c r="R27" t="s">
        <v>86</v>
      </c>
    </row>
    <row r="28" spans="1:18" x14ac:dyDescent="0.25">
      <c r="A28" t="s">
        <v>78</v>
      </c>
      <c r="C28" t="s">
        <v>72</v>
      </c>
      <c r="D28" t="s">
        <v>79</v>
      </c>
      <c r="E28" t="s">
        <v>66</v>
      </c>
      <c r="F28" t="s">
        <v>68</v>
      </c>
      <c r="G28" t="s">
        <v>66</v>
      </c>
      <c r="J28" t="s">
        <v>81</v>
      </c>
      <c r="K28" t="s">
        <v>82</v>
      </c>
      <c r="N28" t="s">
        <v>89</v>
      </c>
      <c r="O28" t="s">
        <v>93</v>
      </c>
      <c r="R28" t="s">
        <v>87</v>
      </c>
    </row>
    <row r="29" spans="1:18" x14ac:dyDescent="0.25">
      <c r="A29" t="s">
        <v>83</v>
      </c>
      <c r="C29">
        <v>1</v>
      </c>
      <c r="D29">
        <v>0.6</v>
      </c>
      <c r="E29">
        <v>0.78700000000000003</v>
      </c>
      <c r="F29">
        <v>0.03</v>
      </c>
      <c r="G29">
        <v>0.37</v>
      </c>
      <c r="H29">
        <f>G29/10</f>
        <v>3.6999999999999998E-2</v>
      </c>
      <c r="I29" t="s">
        <v>70</v>
      </c>
      <c r="J29">
        <f>(E29*1000)/(H29/1000)</f>
        <v>21270270.270270273</v>
      </c>
      <c r="K29">
        <f>J29/10^6</f>
        <v>21.270270270270274</v>
      </c>
      <c r="N29">
        <f>H29/1000</f>
        <v>3.6999999999999998E-5</v>
      </c>
      <c r="O29">
        <f>E29*1000</f>
        <v>787</v>
      </c>
    </row>
    <row r="30" spans="1:18" x14ac:dyDescent="0.25">
      <c r="C30">
        <v>5</v>
      </c>
      <c r="D30">
        <v>3.9</v>
      </c>
      <c r="E30">
        <v>3.9729999999999999</v>
      </c>
      <c r="F30">
        <v>0.16</v>
      </c>
      <c r="G30">
        <v>1.88</v>
      </c>
      <c r="H30">
        <f t="shared" ref="H30:H31" si="5">G30/10</f>
        <v>0.188</v>
      </c>
      <c r="J30">
        <f t="shared" ref="J30:J31" si="6">(E30*1000)/(H30/1000)</f>
        <v>21132978.723404255</v>
      </c>
      <c r="K30">
        <f t="shared" ref="K30:K31" si="7">J30/10^6</f>
        <v>21.132978723404253</v>
      </c>
      <c r="N30">
        <f t="shared" ref="N30:N31" si="8">H30/1000</f>
        <v>1.8799999999999999E-4</v>
      </c>
      <c r="O30">
        <f t="shared" ref="O30:O31" si="9">E30*1000</f>
        <v>3973</v>
      </c>
    </row>
    <row r="31" spans="1:18" x14ac:dyDescent="0.25">
      <c r="C31">
        <v>8</v>
      </c>
      <c r="D31">
        <v>6.3</v>
      </c>
      <c r="E31">
        <v>6.37</v>
      </c>
      <c r="F31">
        <v>0.3</v>
      </c>
      <c r="G31">
        <v>3.02</v>
      </c>
      <c r="H31">
        <f t="shared" si="5"/>
        <v>0.30199999999999999</v>
      </c>
      <c r="J31">
        <f t="shared" si="6"/>
        <v>21092715.23178808</v>
      </c>
      <c r="K31">
        <f t="shared" si="7"/>
        <v>21.09271523178808</v>
      </c>
      <c r="N31">
        <f t="shared" si="8"/>
        <v>3.0199999999999997E-4</v>
      </c>
      <c r="O31">
        <f t="shared" si="9"/>
        <v>6370</v>
      </c>
    </row>
    <row r="36" spans="13:13" x14ac:dyDescent="0.25">
      <c r="M36" t="s">
        <v>94</v>
      </c>
    </row>
  </sheetData>
  <phoneticPr fontId="1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EA67C-018F-45DF-9CD0-4F39427EEEA7}">
  <dimension ref="A1:T34"/>
  <sheetViews>
    <sheetView tabSelected="1" topLeftCell="B7" zoomScale="75" workbookViewId="0">
      <selection activeCell="M34" sqref="M34"/>
    </sheetView>
  </sheetViews>
  <sheetFormatPr defaultRowHeight="15" x14ac:dyDescent="0.25"/>
  <cols>
    <col min="1" max="1" width="11.85546875" customWidth="1"/>
    <col min="2" max="2" width="14.28515625" customWidth="1"/>
    <col min="4" max="4" width="12.140625" customWidth="1"/>
    <col min="5" max="5" width="13.42578125" customWidth="1"/>
    <col min="6" max="12" width="10.140625" customWidth="1"/>
    <col min="16" max="16" width="38.140625" customWidth="1"/>
    <col min="19" max="19" width="15.5703125" customWidth="1"/>
  </cols>
  <sheetData>
    <row r="1" spans="1:20" x14ac:dyDescent="0.25">
      <c r="A1" t="s">
        <v>116</v>
      </c>
    </row>
    <row r="2" spans="1:20" x14ac:dyDescent="0.25">
      <c r="A2" t="s">
        <v>117</v>
      </c>
    </row>
    <row r="5" spans="1:20" ht="54.95" customHeight="1" x14ac:dyDescent="0.25">
      <c r="B5" t="s">
        <v>119</v>
      </c>
    </row>
    <row r="11" spans="1:20" x14ac:dyDescent="0.25">
      <c r="D11" t="s">
        <v>122</v>
      </c>
      <c r="E11" t="s">
        <v>123</v>
      </c>
      <c r="F11" t="s">
        <v>124</v>
      </c>
      <c r="G11" t="s">
        <v>125</v>
      </c>
      <c r="H11" t="s">
        <v>126</v>
      </c>
      <c r="I11" t="s">
        <v>127</v>
      </c>
      <c r="J11" t="s">
        <v>128</v>
      </c>
      <c r="K11" t="s">
        <v>129</v>
      </c>
      <c r="L11" t="s">
        <v>130</v>
      </c>
      <c r="M11" t="s">
        <v>132</v>
      </c>
      <c r="N11" t="s">
        <v>133</v>
      </c>
      <c r="O11" t="s">
        <v>134</v>
      </c>
    </row>
    <row r="12" spans="1:20" x14ac:dyDescent="0.25">
      <c r="D12" s="3" t="s">
        <v>118</v>
      </c>
      <c r="P12" t="s">
        <v>121</v>
      </c>
      <c r="S12" t="s">
        <v>138</v>
      </c>
      <c r="T12" t="s">
        <v>137</v>
      </c>
    </row>
    <row r="13" spans="1:20" x14ac:dyDescent="0.25">
      <c r="G13" s="3" t="s">
        <v>112</v>
      </c>
      <c r="J13" s="3" t="s">
        <v>115</v>
      </c>
      <c r="M13" t="s">
        <v>131</v>
      </c>
    </row>
    <row r="14" spans="1:20" x14ac:dyDescent="0.25">
      <c r="E14" t="s">
        <v>110</v>
      </c>
      <c r="G14" t="s">
        <v>114</v>
      </c>
      <c r="H14" t="s">
        <v>113</v>
      </c>
      <c r="J14" t="s">
        <v>51</v>
      </c>
      <c r="K14" t="s">
        <v>113</v>
      </c>
      <c r="M14" t="s">
        <v>113</v>
      </c>
      <c r="N14" t="s">
        <v>114</v>
      </c>
      <c r="O14" t="s">
        <v>135</v>
      </c>
    </row>
    <row r="15" spans="1:20" x14ac:dyDescent="0.25">
      <c r="E15" t="s">
        <v>111</v>
      </c>
      <c r="G15" t="s">
        <v>67</v>
      </c>
      <c r="H15" t="s">
        <v>68</v>
      </c>
      <c r="J15" t="s">
        <v>66</v>
      </c>
      <c r="K15" t="s">
        <v>68</v>
      </c>
      <c r="M15" t="s">
        <v>89</v>
      </c>
      <c r="N15" t="s">
        <v>66</v>
      </c>
      <c r="O15" t="s">
        <v>75</v>
      </c>
    </row>
    <row r="16" spans="1:20" x14ac:dyDescent="0.25">
      <c r="E16">
        <v>1</v>
      </c>
      <c r="G16">
        <v>0.7</v>
      </c>
      <c r="H16">
        <v>0.03</v>
      </c>
      <c r="J16">
        <v>0.79600000000000004</v>
      </c>
      <c r="K16">
        <v>0.35</v>
      </c>
      <c r="M16">
        <f>Table2[[#This Row],[Column8]]/10000</f>
        <v>3.4999999999999997E-5</v>
      </c>
      <c r="N16">
        <f>Table2[[#This Row],[Column7]]*1000</f>
        <v>796</v>
      </c>
      <c r="O16" t="s">
        <v>136</v>
      </c>
    </row>
    <row r="17" spans="4:14" x14ac:dyDescent="0.25">
      <c r="E17">
        <v>5</v>
      </c>
      <c r="G17">
        <v>3.9</v>
      </c>
      <c r="H17">
        <v>0.17</v>
      </c>
      <c r="J17">
        <v>3.9790000000000001</v>
      </c>
      <c r="K17">
        <v>1.79</v>
      </c>
      <c r="M17">
        <f>Table2[[#This Row],[Column8]]/10000</f>
        <v>1.7900000000000001E-4</v>
      </c>
      <c r="N17">
        <f>Table2[[#This Row],[Column7]]*1000</f>
        <v>3979</v>
      </c>
    </row>
    <row r="18" spans="4:14" x14ac:dyDescent="0.25">
      <c r="E18">
        <v>10</v>
      </c>
      <c r="G18">
        <v>8</v>
      </c>
      <c r="H18">
        <v>0.36</v>
      </c>
      <c r="J18">
        <v>7.98</v>
      </c>
      <c r="K18">
        <v>3.62</v>
      </c>
      <c r="M18">
        <f>Table2[[#This Row],[Column8]]/10000</f>
        <v>3.6200000000000002E-4</v>
      </c>
      <c r="N18">
        <f>Table2[[#This Row],[Column7]]*1000</f>
        <v>7980</v>
      </c>
    </row>
    <row r="28" spans="4:14" x14ac:dyDescent="0.25">
      <c r="D28" t="s">
        <v>120</v>
      </c>
    </row>
    <row r="29" spans="4:14" x14ac:dyDescent="0.25">
      <c r="G29" t="s">
        <v>112</v>
      </c>
      <c r="J29" t="s">
        <v>115</v>
      </c>
    </row>
    <row r="30" spans="4:14" x14ac:dyDescent="0.25">
      <c r="E30" t="s">
        <v>110</v>
      </c>
      <c r="G30" t="s">
        <v>114</v>
      </c>
      <c r="H30" t="s">
        <v>113</v>
      </c>
      <c r="J30" t="s">
        <v>51</v>
      </c>
      <c r="K30" t="s">
        <v>113</v>
      </c>
    </row>
    <row r="31" spans="4:14" x14ac:dyDescent="0.25">
      <c r="E31" t="s">
        <v>111</v>
      </c>
      <c r="G31" t="s">
        <v>67</v>
      </c>
      <c r="H31" t="s">
        <v>89</v>
      </c>
      <c r="J31" t="s">
        <v>66</v>
      </c>
      <c r="K31" t="s">
        <v>89</v>
      </c>
    </row>
    <row r="32" spans="4:14" x14ac:dyDescent="0.25">
      <c r="E32">
        <v>1</v>
      </c>
      <c r="G32">
        <v>1.5</v>
      </c>
      <c r="H32">
        <v>7.0000000000000007E-2</v>
      </c>
      <c r="J32">
        <v>1.56</v>
      </c>
      <c r="K32">
        <v>0.69</v>
      </c>
    </row>
    <row r="33" spans="5:11" x14ac:dyDescent="0.25">
      <c r="E33">
        <v>5</v>
      </c>
      <c r="G33">
        <v>4.8</v>
      </c>
      <c r="H33">
        <v>0.22</v>
      </c>
      <c r="J33">
        <v>4.75</v>
      </c>
      <c r="K33">
        <v>2.13</v>
      </c>
    </row>
    <row r="34" spans="5:11" x14ac:dyDescent="0.25">
      <c r="E34">
        <v>10</v>
      </c>
      <c r="G34">
        <v>8</v>
      </c>
      <c r="H34">
        <v>0.36</v>
      </c>
      <c r="J34">
        <v>7.98</v>
      </c>
      <c r="K34">
        <v>3.6</v>
      </c>
    </row>
  </sheetData>
  <phoneticPr fontId="1" type="noConversion"/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2FC01-EC8D-4466-8913-583BA68A6891}">
  <dimension ref="A1:T37"/>
  <sheetViews>
    <sheetView topLeftCell="A7" zoomScale="75" workbookViewId="0">
      <selection activeCell="S37" sqref="S37"/>
    </sheetView>
  </sheetViews>
  <sheetFormatPr defaultRowHeight="15" x14ac:dyDescent="0.25"/>
  <cols>
    <col min="1" max="1" width="11.85546875" customWidth="1"/>
    <col min="2" max="2" width="49.5703125" customWidth="1"/>
    <col min="4" max="4" width="12.140625" customWidth="1"/>
    <col min="5" max="5" width="13.42578125" customWidth="1"/>
    <col min="6" max="12" width="10.140625" customWidth="1"/>
    <col min="16" max="16" width="38.140625" customWidth="1"/>
    <col min="19" max="19" width="15.5703125" customWidth="1"/>
  </cols>
  <sheetData>
    <row r="1" spans="1:20" x14ac:dyDescent="0.25">
      <c r="A1" t="s">
        <v>116</v>
      </c>
    </row>
    <row r="2" spans="1:20" x14ac:dyDescent="0.25">
      <c r="A2" t="s">
        <v>117</v>
      </c>
    </row>
    <row r="5" spans="1:20" ht="54.95" customHeight="1" x14ac:dyDescent="0.25">
      <c r="B5" t="s">
        <v>141</v>
      </c>
    </row>
    <row r="11" spans="1:20" x14ac:dyDescent="0.25">
      <c r="D11" t="s">
        <v>122</v>
      </c>
      <c r="E11" t="s">
        <v>123</v>
      </c>
      <c r="F11" t="s">
        <v>124</v>
      </c>
      <c r="G11" t="s">
        <v>125</v>
      </c>
      <c r="H11" t="s">
        <v>126</v>
      </c>
      <c r="I11" t="s">
        <v>127</v>
      </c>
      <c r="J11" t="s">
        <v>128</v>
      </c>
      <c r="K11" t="s">
        <v>129</v>
      </c>
      <c r="L11" t="s">
        <v>130</v>
      </c>
      <c r="M11" t="s">
        <v>132</v>
      </c>
      <c r="N11" t="s">
        <v>133</v>
      </c>
      <c r="O11" t="s">
        <v>134</v>
      </c>
    </row>
    <row r="12" spans="1:20" x14ac:dyDescent="0.25">
      <c r="D12" s="3" t="s">
        <v>139</v>
      </c>
      <c r="P12" t="s">
        <v>121</v>
      </c>
      <c r="S12" t="s">
        <v>138</v>
      </c>
      <c r="T12" t="s">
        <v>137</v>
      </c>
    </row>
    <row r="13" spans="1:20" x14ac:dyDescent="0.25">
      <c r="G13" s="3" t="s">
        <v>112</v>
      </c>
      <c r="J13" s="3" t="s">
        <v>115</v>
      </c>
      <c r="M13" t="s">
        <v>131</v>
      </c>
    </row>
    <row r="14" spans="1:20" x14ac:dyDescent="0.25">
      <c r="E14" t="s">
        <v>110</v>
      </c>
      <c r="G14" t="s">
        <v>114</v>
      </c>
      <c r="H14" t="s">
        <v>113</v>
      </c>
      <c r="J14" t="s">
        <v>51</v>
      </c>
      <c r="K14" t="s">
        <v>113</v>
      </c>
      <c r="M14" t="s">
        <v>113</v>
      </c>
      <c r="N14" t="s">
        <v>114</v>
      </c>
      <c r="O14" t="s">
        <v>135</v>
      </c>
    </row>
    <row r="15" spans="1:20" x14ac:dyDescent="0.25">
      <c r="E15" t="s">
        <v>111</v>
      </c>
      <c r="G15" t="s">
        <v>67</v>
      </c>
      <c r="H15" t="s">
        <v>68</v>
      </c>
      <c r="J15" t="s">
        <v>66</v>
      </c>
      <c r="K15" t="s">
        <v>68</v>
      </c>
      <c r="M15" t="s">
        <v>89</v>
      </c>
      <c r="N15" t="s">
        <v>66</v>
      </c>
      <c r="O15" t="s">
        <v>75</v>
      </c>
    </row>
    <row r="16" spans="1:20" x14ac:dyDescent="0.25">
      <c r="E16">
        <v>1</v>
      </c>
      <c r="G16">
        <v>0.7</v>
      </c>
      <c r="H16">
        <v>0.04</v>
      </c>
      <c r="J16">
        <v>0.81100000000000005</v>
      </c>
      <c r="K16">
        <v>0.35</v>
      </c>
      <c r="M16">
        <f>Table24[[#This Row],[Column8]]/10000</f>
        <v>3.4999999999999997E-5</v>
      </c>
      <c r="N16">
        <f>Table24[[#This Row],[Column7]]*1000</f>
        <v>811</v>
      </c>
      <c r="O16" t="s">
        <v>136</v>
      </c>
    </row>
    <row r="17" spans="4:19" x14ac:dyDescent="0.25">
      <c r="E17">
        <v>5</v>
      </c>
      <c r="G17">
        <v>3.5</v>
      </c>
      <c r="H17">
        <v>0.17</v>
      </c>
      <c r="J17">
        <v>4</v>
      </c>
      <c r="K17">
        <v>1.81</v>
      </c>
      <c r="M17">
        <f>Table24[[#This Row],[Column8]]/10000</f>
        <v>1.8100000000000001E-4</v>
      </c>
      <c r="N17">
        <f>Table24[[#This Row],[Column7]]*1000</f>
        <v>4000</v>
      </c>
    </row>
    <row r="18" spans="4:19" x14ac:dyDescent="0.25">
      <c r="E18">
        <v>10</v>
      </c>
      <c r="G18">
        <v>7.9</v>
      </c>
      <c r="H18">
        <v>0.37</v>
      </c>
      <c r="J18">
        <v>8</v>
      </c>
      <c r="K18">
        <v>3.64</v>
      </c>
      <c r="M18">
        <f>Table24[[#This Row],[Column8]]/10000</f>
        <v>3.6400000000000001E-4</v>
      </c>
      <c r="N18">
        <f>Table24[[#This Row],[Column7]]*1000</f>
        <v>8000</v>
      </c>
    </row>
    <row r="29" spans="4:19" x14ac:dyDescent="0.25">
      <c r="D29" t="s">
        <v>122</v>
      </c>
      <c r="E29" t="s">
        <v>123</v>
      </c>
      <c r="F29" t="s">
        <v>124</v>
      </c>
      <c r="G29" t="s">
        <v>125</v>
      </c>
      <c r="H29" t="s">
        <v>126</v>
      </c>
      <c r="I29" t="s">
        <v>127</v>
      </c>
      <c r="J29" t="s">
        <v>128</v>
      </c>
      <c r="K29" t="s">
        <v>129</v>
      </c>
      <c r="L29" t="s">
        <v>130</v>
      </c>
      <c r="M29" t="s">
        <v>132</v>
      </c>
      <c r="N29" t="s">
        <v>133</v>
      </c>
      <c r="O29" t="s">
        <v>134</v>
      </c>
    </row>
    <row r="30" spans="4:19" x14ac:dyDescent="0.25">
      <c r="D30" s="3" t="s">
        <v>140</v>
      </c>
      <c r="S30" t="s">
        <v>142</v>
      </c>
    </row>
    <row r="31" spans="4:19" x14ac:dyDescent="0.25">
      <c r="G31" s="3" t="s">
        <v>112</v>
      </c>
      <c r="J31" s="3" t="s">
        <v>115</v>
      </c>
      <c r="M31" t="s">
        <v>131</v>
      </c>
    </row>
    <row r="32" spans="4:19" x14ac:dyDescent="0.25">
      <c r="E32" t="s">
        <v>110</v>
      </c>
      <c r="G32" t="s">
        <v>114</v>
      </c>
      <c r="H32" t="s">
        <v>113</v>
      </c>
      <c r="J32" t="s">
        <v>51</v>
      </c>
      <c r="K32" t="s">
        <v>113</v>
      </c>
      <c r="M32" t="s">
        <v>113</v>
      </c>
      <c r="N32" t="s">
        <v>114</v>
      </c>
      <c r="O32" t="s">
        <v>135</v>
      </c>
    </row>
    <row r="33" spans="5:19" x14ac:dyDescent="0.25">
      <c r="E33" t="s">
        <v>111</v>
      </c>
      <c r="G33" t="s">
        <v>67</v>
      </c>
      <c r="H33" t="s">
        <v>68</v>
      </c>
      <c r="J33" t="s">
        <v>66</v>
      </c>
      <c r="K33" t="s">
        <v>68</v>
      </c>
      <c r="M33" t="s">
        <v>89</v>
      </c>
      <c r="N33" t="s">
        <v>66</v>
      </c>
      <c r="O33" t="s">
        <v>75</v>
      </c>
    </row>
    <row r="34" spans="5:19" x14ac:dyDescent="0.25">
      <c r="E34">
        <v>1</v>
      </c>
      <c r="G34">
        <v>0.7</v>
      </c>
      <c r="H34">
        <v>0.03</v>
      </c>
      <c r="J34">
        <v>0.78800000000000003</v>
      </c>
      <c r="K34">
        <v>0.34</v>
      </c>
      <c r="M34">
        <f>Table245[[#This Row],[Column8]]/10000</f>
        <v>3.4E-5</v>
      </c>
      <c r="N34">
        <f>Table245[[#This Row],[Column7]]*1000</f>
        <v>788</v>
      </c>
      <c r="O34" t="s">
        <v>136</v>
      </c>
    </row>
    <row r="35" spans="5:19" x14ac:dyDescent="0.25">
      <c r="E35">
        <v>5</v>
      </c>
      <c r="G35">
        <v>3.9</v>
      </c>
      <c r="H35">
        <v>0.17</v>
      </c>
      <c r="J35">
        <v>3.9750000000000001</v>
      </c>
      <c r="K35">
        <v>1.8</v>
      </c>
      <c r="M35">
        <f>Table245[[#This Row],[Column8]]/10000</f>
        <v>1.8000000000000001E-4</v>
      </c>
      <c r="N35">
        <f>Table245[[#This Row],[Column7]]*1000</f>
        <v>3975</v>
      </c>
    </row>
    <row r="36" spans="5:19" x14ac:dyDescent="0.25">
      <c r="E36">
        <v>10</v>
      </c>
      <c r="G36">
        <v>8</v>
      </c>
      <c r="H36">
        <v>0.37</v>
      </c>
      <c r="J36">
        <v>7.98</v>
      </c>
      <c r="K36">
        <v>3.63</v>
      </c>
      <c r="M36">
        <f>Table245[[#This Row],[Column8]]/10000</f>
        <v>3.6299999999999999E-4</v>
      </c>
      <c r="N36">
        <f>Table245[[#This Row],[Column7]]*1000</f>
        <v>7980</v>
      </c>
    </row>
    <row r="37" spans="5:19" x14ac:dyDescent="0.25">
      <c r="S37" t="s">
        <v>146</v>
      </c>
    </row>
  </sheetData>
  <pageMargins left="0.7" right="0.7" top="0.75" bottom="0.75" header="0.3" footer="0.3"/>
  <pageSetup orientation="portrait" r:id="rId1"/>
  <drawing r:id="rId2"/>
  <tableParts count="2">
    <tablePart r:id="rId3"/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6F60A-E629-42AF-A180-0D16BCBF9275}">
  <dimension ref="A1:T36"/>
  <sheetViews>
    <sheetView topLeftCell="E5" zoomScale="75" workbookViewId="0">
      <selection activeCell="N45" sqref="N45"/>
    </sheetView>
  </sheetViews>
  <sheetFormatPr defaultRowHeight="15" x14ac:dyDescent="0.25"/>
  <cols>
    <col min="1" max="1" width="11.85546875" customWidth="1"/>
    <col min="2" max="2" width="49.5703125" customWidth="1"/>
    <col min="4" max="4" width="12.140625" customWidth="1"/>
    <col min="5" max="5" width="13.42578125" customWidth="1"/>
    <col min="6" max="12" width="10.140625" customWidth="1"/>
    <col min="16" max="16" width="38.140625" customWidth="1"/>
    <col min="19" max="19" width="15.5703125" customWidth="1"/>
  </cols>
  <sheetData>
    <row r="1" spans="1:20" x14ac:dyDescent="0.25">
      <c r="A1" t="s">
        <v>116</v>
      </c>
    </row>
    <row r="2" spans="1:20" x14ac:dyDescent="0.25">
      <c r="A2" t="s">
        <v>117</v>
      </c>
    </row>
    <row r="5" spans="1:20" ht="54.95" customHeight="1" x14ac:dyDescent="0.25">
      <c r="B5" t="s">
        <v>145</v>
      </c>
    </row>
    <row r="11" spans="1:20" x14ac:dyDescent="0.25">
      <c r="D11" t="s">
        <v>122</v>
      </c>
      <c r="E11" t="s">
        <v>123</v>
      </c>
      <c r="F11" t="s">
        <v>124</v>
      </c>
      <c r="G11" t="s">
        <v>125</v>
      </c>
      <c r="H11" t="s">
        <v>126</v>
      </c>
      <c r="I11" t="s">
        <v>127</v>
      </c>
      <c r="J11" t="s">
        <v>128</v>
      </c>
      <c r="K11" t="s">
        <v>129</v>
      </c>
      <c r="L11" t="s">
        <v>130</v>
      </c>
      <c r="M11" t="s">
        <v>132</v>
      </c>
      <c r="N11" t="s">
        <v>133</v>
      </c>
      <c r="O11" t="s">
        <v>134</v>
      </c>
    </row>
    <row r="12" spans="1:20" x14ac:dyDescent="0.25">
      <c r="D12" s="3" t="s">
        <v>143</v>
      </c>
      <c r="P12" t="s">
        <v>121</v>
      </c>
      <c r="S12" t="s">
        <v>138</v>
      </c>
      <c r="T12" t="s">
        <v>137</v>
      </c>
    </row>
    <row r="13" spans="1:20" x14ac:dyDescent="0.25">
      <c r="G13" s="3" t="s">
        <v>112</v>
      </c>
      <c r="J13" s="3" t="s">
        <v>115</v>
      </c>
      <c r="M13" t="s">
        <v>131</v>
      </c>
    </row>
    <row r="14" spans="1:20" x14ac:dyDescent="0.25">
      <c r="E14" t="s">
        <v>110</v>
      </c>
      <c r="G14" t="s">
        <v>114</v>
      </c>
      <c r="H14" t="s">
        <v>113</v>
      </c>
      <c r="J14" t="s">
        <v>51</v>
      </c>
      <c r="K14" t="s">
        <v>113</v>
      </c>
      <c r="M14" t="s">
        <v>113</v>
      </c>
      <c r="N14" t="s">
        <v>114</v>
      </c>
      <c r="O14" t="s">
        <v>135</v>
      </c>
    </row>
    <row r="15" spans="1:20" x14ac:dyDescent="0.25">
      <c r="E15" t="s">
        <v>111</v>
      </c>
      <c r="G15" t="s">
        <v>67</v>
      </c>
      <c r="H15" t="s">
        <v>68</v>
      </c>
      <c r="J15" t="s">
        <v>66</v>
      </c>
      <c r="K15" t="s">
        <v>68</v>
      </c>
      <c r="M15" t="s">
        <v>89</v>
      </c>
      <c r="N15" t="s">
        <v>66</v>
      </c>
      <c r="O15" t="s">
        <v>75</v>
      </c>
    </row>
    <row r="16" spans="1:20" x14ac:dyDescent="0.25">
      <c r="E16">
        <v>1</v>
      </c>
      <c r="G16">
        <v>0.8</v>
      </c>
      <c r="H16">
        <v>0.03</v>
      </c>
      <c r="J16">
        <v>0.8</v>
      </c>
      <c r="K16">
        <v>0.35</v>
      </c>
      <c r="M16">
        <f>Table246[[#This Row],[Column8]]/10000</f>
        <v>3.4999999999999997E-5</v>
      </c>
      <c r="N16">
        <f>Table246[[#This Row],[Column7]]*1000</f>
        <v>800</v>
      </c>
      <c r="O16" t="s">
        <v>136</v>
      </c>
    </row>
    <row r="17" spans="4:19" x14ac:dyDescent="0.25">
      <c r="E17">
        <v>5</v>
      </c>
      <c r="G17">
        <v>3.9</v>
      </c>
      <c r="H17">
        <v>0.16</v>
      </c>
      <c r="J17">
        <v>4.0199999999999996</v>
      </c>
      <c r="K17">
        <v>1.82</v>
      </c>
      <c r="M17">
        <f>Table246[[#This Row],[Column8]]/10000</f>
        <v>1.8200000000000001E-4</v>
      </c>
      <c r="N17">
        <f>Table246[[#This Row],[Column7]]*1000</f>
        <v>4019.9999999999995</v>
      </c>
    </row>
    <row r="18" spans="4:19" x14ac:dyDescent="0.25">
      <c r="E18">
        <v>10</v>
      </c>
      <c r="G18">
        <v>8</v>
      </c>
      <c r="H18">
        <v>0.36</v>
      </c>
      <c r="J18">
        <v>8</v>
      </c>
      <c r="K18">
        <v>3.65</v>
      </c>
      <c r="M18">
        <f>Table246[[#This Row],[Column8]]/10000</f>
        <v>3.6499999999999998E-4</v>
      </c>
      <c r="N18">
        <f>Table246[[#This Row],[Column7]]*1000</f>
        <v>8000</v>
      </c>
    </row>
    <row r="19" spans="4:19" x14ac:dyDescent="0.25">
      <c r="F19">
        <v>5</v>
      </c>
    </row>
    <row r="29" spans="4:19" x14ac:dyDescent="0.25">
      <c r="D29" t="s">
        <v>122</v>
      </c>
      <c r="E29" t="s">
        <v>123</v>
      </c>
      <c r="F29" t="s">
        <v>124</v>
      </c>
      <c r="G29" t="s">
        <v>125</v>
      </c>
      <c r="H29" t="s">
        <v>126</v>
      </c>
      <c r="I29" t="s">
        <v>127</v>
      </c>
      <c r="J29" t="s">
        <v>128</v>
      </c>
      <c r="K29" t="s">
        <v>129</v>
      </c>
      <c r="L29" t="s">
        <v>130</v>
      </c>
      <c r="M29" t="s">
        <v>132</v>
      </c>
      <c r="N29" t="s">
        <v>133</v>
      </c>
      <c r="O29" t="s">
        <v>134</v>
      </c>
    </row>
    <row r="30" spans="4:19" x14ac:dyDescent="0.25">
      <c r="D30" s="3" t="s">
        <v>144</v>
      </c>
      <c r="S30" t="s">
        <v>142</v>
      </c>
    </row>
    <row r="31" spans="4:19" x14ac:dyDescent="0.25">
      <c r="G31" s="3" t="s">
        <v>112</v>
      </c>
      <c r="J31" s="3" t="s">
        <v>115</v>
      </c>
      <c r="M31" t="s">
        <v>131</v>
      </c>
    </row>
    <row r="32" spans="4:19" x14ac:dyDescent="0.25">
      <c r="E32" t="s">
        <v>110</v>
      </c>
      <c r="G32" t="s">
        <v>114</v>
      </c>
      <c r="H32" t="s">
        <v>113</v>
      </c>
      <c r="J32" t="s">
        <v>51</v>
      </c>
      <c r="K32" t="s">
        <v>113</v>
      </c>
      <c r="M32" t="s">
        <v>113</v>
      </c>
      <c r="N32" t="s">
        <v>114</v>
      </c>
      <c r="O32" t="s">
        <v>135</v>
      </c>
    </row>
    <row r="33" spans="5:15" x14ac:dyDescent="0.25">
      <c r="E33" t="s">
        <v>111</v>
      </c>
      <c r="G33" t="s">
        <v>67</v>
      </c>
      <c r="H33" t="s">
        <v>68</v>
      </c>
      <c r="J33" t="s">
        <v>66</v>
      </c>
      <c r="K33" t="s">
        <v>68</v>
      </c>
      <c r="M33" t="s">
        <v>89</v>
      </c>
      <c r="N33" t="s">
        <v>66</v>
      </c>
      <c r="O33" t="s">
        <v>75</v>
      </c>
    </row>
    <row r="34" spans="5:15" x14ac:dyDescent="0.25">
      <c r="E34">
        <v>1</v>
      </c>
      <c r="G34">
        <v>0.5</v>
      </c>
      <c r="H34">
        <v>0.03</v>
      </c>
      <c r="J34">
        <v>0.79400000000000004</v>
      </c>
      <c r="K34">
        <v>0.35</v>
      </c>
      <c r="M34">
        <f>Table2457[[#This Row],[Column8]]/10000</f>
        <v>3.4999999999999997E-5</v>
      </c>
      <c r="N34">
        <f>Table2457[[#This Row],[Column7]]*1000</f>
        <v>794</v>
      </c>
      <c r="O34" t="s">
        <v>136</v>
      </c>
    </row>
    <row r="35" spans="5:15" x14ac:dyDescent="0.25">
      <c r="E35">
        <v>5</v>
      </c>
      <c r="G35">
        <v>3.9</v>
      </c>
      <c r="H35">
        <v>1.17</v>
      </c>
      <c r="J35">
        <v>3.984</v>
      </c>
      <c r="K35">
        <v>1.8</v>
      </c>
      <c r="M35">
        <f>Table2457[[#This Row],[Column8]]/10000</f>
        <v>1.8000000000000001E-4</v>
      </c>
      <c r="N35">
        <f>Table2457[[#This Row],[Column7]]*1000</f>
        <v>3984</v>
      </c>
    </row>
    <row r="36" spans="5:15" x14ac:dyDescent="0.25">
      <c r="E36">
        <v>10</v>
      </c>
      <c r="G36">
        <v>8</v>
      </c>
      <c r="H36">
        <v>0.37</v>
      </c>
      <c r="J36">
        <v>8</v>
      </c>
      <c r="K36">
        <v>3.64</v>
      </c>
      <c r="M36">
        <f>Table2457[[#This Row],[Column8]]/10000</f>
        <v>3.6400000000000001E-4</v>
      </c>
      <c r="N36">
        <f>Table2457[[#This Row],[Column7]]*1000</f>
        <v>8000</v>
      </c>
    </row>
  </sheetData>
  <pageMargins left="0.7" right="0.7" top="0.75" bottom="0.75" header="0.3" footer="0.3"/>
  <pageSetup orientation="portrait" r:id="rId1"/>
  <drawing r:id="rId2"/>
  <tableParts count="2"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D7CAF-2469-46E6-AAAD-F6004D20F10B}">
  <sheetPr>
    <pageSetUpPr fitToPage="1"/>
  </sheetPr>
  <dimension ref="A1:D4"/>
  <sheetViews>
    <sheetView workbookViewId="0">
      <selection activeCell="C2" sqref="C2"/>
    </sheetView>
  </sheetViews>
  <sheetFormatPr defaultRowHeight="15" x14ac:dyDescent="0.25"/>
  <cols>
    <col min="1" max="1" width="14.5703125" customWidth="1"/>
    <col min="3" max="3" width="15.140625" customWidth="1"/>
  </cols>
  <sheetData>
    <row r="1" spans="1:4" ht="15" customHeight="1" x14ac:dyDescent="0.25">
      <c r="A1" t="s">
        <v>147</v>
      </c>
      <c r="C1" t="s">
        <v>148</v>
      </c>
      <c r="D1" t="s">
        <v>151</v>
      </c>
    </row>
    <row r="2" spans="1:4" x14ac:dyDescent="0.25">
      <c r="B2">
        <v>36</v>
      </c>
      <c r="C2" t="s">
        <v>153</v>
      </c>
      <c r="D2" t="s">
        <v>152</v>
      </c>
    </row>
    <row r="3" spans="1:4" x14ac:dyDescent="0.25">
      <c r="B3">
        <v>37</v>
      </c>
      <c r="C3" t="s">
        <v>149</v>
      </c>
    </row>
    <row r="4" spans="1:4" x14ac:dyDescent="0.25">
      <c r="B4">
        <v>38</v>
      </c>
      <c r="C4" t="s">
        <v>150</v>
      </c>
    </row>
  </sheetData>
  <pageMargins left="0.7" right="0.7" top="0.75" bottom="0.75" header="0.3" footer="0.3"/>
  <pageSetup paperSize="9" fitToHeight="0" orientation="landscape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Sheet1</vt:lpstr>
      <vt:lpstr>33 Channel A&amp;B</vt:lpstr>
      <vt:lpstr>34 Channel A&amp;B</vt:lpstr>
      <vt:lpstr>35 Channel A&amp;B</vt:lpstr>
      <vt:lpstr>36 Channel A&amp;B</vt:lpstr>
      <vt:lpstr>37 Channel A&amp;B</vt:lpstr>
      <vt:lpstr>38 Channel A&amp;B</vt:lpstr>
      <vt:lpstr>ramp speed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Zubayda Kofi (Student)</dc:creator>
  <cp:lastModifiedBy>Ian Crotty</cp:lastModifiedBy>
  <cp:lastPrinted>2024-07-05T14:18:41Z</cp:lastPrinted>
  <dcterms:created xsi:type="dcterms:W3CDTF">2023-12-13T11:10:22Z</dcterms:created>
  <dcterms:modified xsi:type="dcterms:W3CDTF">2024-07-05T14:20:43Z</dcterms:modified>
</cp:coreProperties>
</file>