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8190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D105" i="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31"/>
  <c r="D86"/>
  <c r="D85"/>
  <c r="D84"/>
  <c r="U40"/>
  <c r="S39"/>
  <c r="Q39"/>
  <c r="U39"/>
  <c r="U38"/>
  <c r="U37"/>
  <c r="U35"/>
  <c r="Q45"/>
  <c r="Q46"/>
  <c r="G73"/>
  <c r="F73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31"/>
  <c r="J75"/>
  <c r="F75"/>
  <c r="F77"/>
</calcChain>
</file>

<file path=xl/sharedStrings.xml><?xml version="1.0" encoding="utf-8"?>
<sst xmlns="http://schemas.openxmlformats.org/spreadsheetml/2006/main" count="163" uniqueCount="139">
  <si>
    <t>RE1/1(i)</t>
  </si>
  <si>
    <t>RE1/1(ii)</t>
  </si>
  <si>
    <t>RE1/1(iii)</t>
  </si>
  <si>
    <t>RE1/2(i)</t>
  </si>
  <si>
    <t>RE1/2(ii)</t>
  </si>
  <si>
    <t>RE1/2(iii)</t>
  </si>
  <si>
    <t>RE1/3(i)</t>
  </si>
  <si>
    <t>RE1/3(ii)</t>
  </si>
  <si>
    <t>RE1/3(iii)</t>
  </si>
  <si>
    <t>RE2/1(i)</t>
  </si>
  <si>
    <t>RE2/1(ii)</t>
  </si>
  <si>
    <t>RE2/1(iii)</t>
  </si>
  <si>
    <t>RE2/2(i)</t>
  </si>
  <si>
    <t>RE2/2(ii)</t>
  </si>
  <si>
    <t>RE2/2(iii)</t>
  </si>
  <si>
    <t>RE2/3(i)</t>
  </si>
  <si>
    <t>RE2/3(ii)</t>
  </si>
  <si>
    <t>RE2/3(iii)</t>
  </si>
  <si>
    <t>RE3/1(i)</t>
  </si>
  <si>
    <t>RE3/1(ii)</t>
  </si>
  <si>
    <t>RE3/2(i)</t>
  </si>
  <si>
    <t>RE3/2(ii)</t>
  </si>
  <si>
    <t>RE3/2(iii)</t>
  </si>
  <si>
    <t>RE3/3(i)</t>
  </si>
  <si>
    <t>RE3/3(ii)</t>
  </si>
  <si>
    <t>RE3/3(iii)</t>
  </si>
  <si>
    <t>RE4/1(i)</t>
  </si>
  <si>
    <t>RE4/1(ii)</t>
  </si>
  <si>
    <t>RE4/2(i)</t>
  </si>
  <si>
    <t>RE4/2(ii)</t>
  </si>
  <si>
    <t>RE4/2(iii)</t>
  </si>
  <si>
    <t>RE4/3(i)</t>
  </si>
  <si>
    <t>RE4/3(ii)</t>
  </si>
  <si>
    <t>RE4/3(iii)</t>
  </si>
  <si>
    <t>Gap</t>
  </si>
  <si>
    <t>Ri</t>
  </si>
  <si>
    <t>Ro</t>
  </si>
  <si>
    <t>A</t>
  </si>
  <si>
    <t>B</t>
  </si>
  <si>
    <t>C</t>
  </si>
  <si>
    <t>D</t>
  </si>
  <si>
    <t xml:space="preserve">Active Area </t>
  </si>
  <si>
    <t>[mm]</t>
  </si>
  <si>
    <t>[m2]</t>
  </si>
  <si>
    <t>Calc Area</t>
  </si>
  <si>
    <t>[mm2]</t>
  </si>
  <si>
    <t>[cm3]</t>
  </si>
  <si>
    <t>Here</t>
  </si>
  <si>
    <t>Gap Leak Rates as a function of their Volume</t>
  </si>
  <si>
    <t>TW</t>
  </si>
  <si>
    <t>TN</t>
  </si>
  <si>
    <t>Bot</t>
  </si>
  <si>
    <t>RE4-3-TN03</t>
  </si>
  <si>
    <t>time</t>
  </si>
  <si>
    <t>P</t>
  </si>
  <si>
    <t>Delta</t>
  </si>
  <si>
    <t>Dp/Dt</t>
  </si>
  <si>
    <t>[s]</t>
  </si>
  <si>
    <t>[mbar]</t>
  </si>
  <si>
    <t>5.5 x 10 -4 [mbar/sec]</t>
  </si>
  <si>
    <t>[mbar/min]</t>
  </si>
  <si>
    <t>3.3 x 10-2</t>
  </si>
  <si>
    <t>vol.</t>
  </si>
  <si>
    <t>[litres]</t>
  </si>
  <si>
    <t>Leakrate</t>
  </si>
  <si>
    <t>1.32 x 10 -3</t>
  </si>
  <si>
    <t>[mbar.l/s]</t>
  </si>
  <si>
    <t>General Information</t>
  </si>
  <si>
    <t>Experiment</t>
  </si>
  <si>
    <t>CMS</t>
  </si>
  <si>
    <t>Target Leak flow
at reference conditions</t>
  </si>
  <si>
    <t>&lt;1*10-3 STD cc/s</t>
  </si>
  <si>
    <t>Sub-detector</t>
  </si>
  <si>
    <t>RPC</t>
  </si>
  <si>
    <t>Module</t>
  </si>
  <si>
    <t xml:space="preserve">Distibution </t>
  </si>
  <si>
    <t xml:space="preserve">Rack </t>
  </si>
  <si>
    <t>Barrel Level 0</t>
  </si>
  <si>
    <t>Test Method:</t>
  </si>
  <si>
    <t>Pressure decay method.</t>
  </si>
  <si>
    <t>Persons performing test:</t>
  </si>
  <si>
    <t>Location of Test</t>
  </si>
  <si>
    <t>Leak test parameter</t>
  </si>
  <si>
    <t xml:space="preserve">Start </t>
  </si>
  <si>
    <t>End</t>
  </si>
  <si>
    <t>Difference</t>
  </si>
  <si>
    <t xml:space="preserve">Time </t>
  </si>
  <si>
    <t>sec</t>
  </si>
  <si>
    <t>Pressure Inside</t>
  </si>
  <si>
    <t>bara</t>
  </si>
  <si>
    <t>Pressure outside</t>
  </si>
  <si>
    <t>Delta P</t>
  </si>
  <si>
    <t>Temperature</t>
  </si>
  <si>
    <t>K</t>
  </si>
  <si>
    <t>Volume</t>
  </si>
  <si>
    <r>
      <t>cm</t>
    </r>
    <r>
      <rPr>
        <vertAlign val="superscript"/>
        <sz val="10"/>
        <rFont val="Arial"/>
        <family val="2"/>
      </rPr>
      <t>3</t>
    </r>
  </si>
  <si>
    <t>Results</t>
  </si>
  <si>
    <t>Leak at test conditions</t>
  </si>
  <si>
    <t>Std cc/s</t>
  </si>
  <si>
    <t>Leak rate conform to specification</t>
  </si>
  <si>
    <t>no</t>
  </si>
  <si>
    <t>Leak flow at reference conditions</t>
  </si>
  <si>
    <t>Roberto's calc</t>
  </si>
  <si>
    <t>273 x (Vol/Delta t) x (P.abs1/T.abs1 - P.abs2/T.abs2)</t>
  </si>
  <si>
    <t>[litres/s]</t>
  </si>
  <si>
    <t>[cm3/s]</t>
  </si>
  <si>
    <t>=</t>
  </si>
  <si>
    <t>Conversion of units</t>
  </si>
  <si>
    <t>Base data taken from 2000 Web site</t>
  </si>
  <si>
    <t>[cc/min]</t>
  </si>
  <si>
    <t>[bar. Cm3/s]</t>
  </si>
  <si>
    <t>approx x60</t>
  </si>
  <si>
    <t>[cc/s]</t>
  </si>
  <si>
    <t>Leak rate specification for Gaps and chambers during RE4 production &amp; Commissioning</t>
  </si>
  <si>
    <t>Specifications</t>
  </si>
  <si>
    <t>Each specification is specific to the gap and chamber volumes.</t>
  </si>
  <si>
    <r>
      <t xml:space="preserve">Spec for </t>
    </r>
    <r>
      <rPr>
        <sz val="11"/>
        <color indexed="8"/>
        <rFont val="Calibri"/>
        <family val="2"/>
      </rPr>
      <t>∆P/∆t @ 20 mbar , over  ~200s for gap qualification</t>
    </r>
  </si>
  <si>
    <r>
      <t xml:space="preserve">Spec for </t>
    </r>
    <r>
      <rPr>
        <sz val="11"/>
        <color indexed="8"/>
        <rFont val="Calibri"/>
        <family val="2"/>
      </rPr>
      <t>∆Vol./∆t @ 3-5mbar , over ~200s for gap qualification (units of ml/h) to compare to P5</t>
    </r>
  </si>
  <si>
    <r>
      <t xml:space="preserve">Spec for </t>
    </r>
    <r>
      <rPr>
        <sz val="11"/>
        <color indexed="8"/>
        <rFont val="Calibri"/>
        <family val="2"/>
      </rPr>
      <t>∆Vol./∆t @ 3-5mbar , over ~200s for chamber qualification (units of ml/h) to compare to P5</t>
    </r>
  </si>
  <si>
    <r>
      <t xml:space="preserve">Spec for </t>
    </r>
    <r>
      <rPr>
        <sz val="11"/>
        <color indexed="8"/>
        <rFont val="Calibri"/>
        <family val="2"/>
      </rPr>
      <t>∆Vol./∆t @ 3-5mbar , over ~200s for 10deg sector qualification (units of ml/h) to compare to P5</t>
    </r>
  </si>
  <si>
    <r>
      <t xml:space="preserve">Spec for </t>
    </r>
    <r>
      <rPr>
        <sz val="11"/>
        <color indexed="8"/>
        <rFont val="Calibri"/>
        <family val="2"/>
      </rPr>
      <t>∆Vol./∆t @ 3-5mbar , over ~200s for 10deg sector installed in P5 qualification (units of ml/h) to compare to previous measurements</t>
    </r>
  </si>
  <si>
    <t>approx 3600[cc/h] OR [ml/h]</t>
  </si>
  <si>
    <t>[ml/h]</t>
  </si>
  <si>
    <t>Conclusion: the simplified calculation used in cell 75Jgives 1.323 x 10-3 [mbar.l/sec]</t>
  </si>
  <si>
    <t>Roberto's calc (Formule in F.Hahn 19Nov2002) gives in cell 84D 1.232 x -3 [bar.cm3/s] or std [cc/s]</t>
  </si>
  <si>
    <t>Ar is the reference gas throughout all tests.</t>
  </si>
  <si>
    <t>Active vol</t>
  </si>
  <si>
    <t>Calc Vol.</t>
  </si>
  <si>
    <t>We can saftley use the simplfied version (no measure of P or T) and obtain a satisfactory qualification of gaps.</t>
  </si>
  <si>
    <t>For the test done at 5mbar (not 3) the duration may have to be longer. Theoretically an by a factor of 4 ie; 800s. Which does not include the stabilisation time.</t>
  </si>
  <si>
    <t>This is not a qualification but a reference for later tests of the chamber assembly and commissioning in P5.</t>
  </si>
  <si>
    <t>Units used during the leak test campaign in P5 over the years.</t>
  </si>
  <si>
    <t>The 3 values are acceptable according to BS EN13184:2001 . Namely 1 x 10-3 [mbar.l/s]</t>
  </si>
  <si>
    <t>It can of course be calculated from the test done @20mbar.</t>
  </si>
  <si>
    <t>Ian Crotty</t>
  </si>
  <si>
    <t>The accepted value of non moving WC over 10 minutes , ie; 0.1mbar/10min gives for an average vol of gap 4.2 x 10 -5 [mbar.l/s] a factor of 23 better</t>
  </si>
  <si>
    <t>4 x 10-5</t>
  </si>
  <si>
    <t>The WC movement of 1mm is in fact 0.2mbar</t>
  </si>
  <si>
    <t>0.75mm for TN</t>
  </si>
</sst>
</file>

<file path=xl/styles.xml><?xml version="1.0" encoding="utf-8"?>
<styleSheet xmlns="http://schemas.openxmlformats.org/spreadsheetml/2006/main">
  <numFmts count="2">
    <numFmt numFmtId="164" formatCode="[$-409]m/d/yy\ h:mm\ AM/PM;@"/>
    <numFmt numFmtId="165" formatCode="m/d/yy\ h:mm;@"/>
  </numFmts>
  <fonts count="6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vertAlign val="superscript"/>
      <sz val="10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4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/>
    <xf numFmtId="0" fontId="0" fillId="0" borderId="1" xfId="0" applyBorder="1"/>
    <xf numFmtId="0" fontId="0" fillId="0" borderId="2" xfId="0" applyFill="1" applyBorder="1"/>
    <xf numFmtId="0" fontId="5" fillId="0" borderId="0" xfId="1" applyAlignment="1" applyProtection="1"/>
    <xf numFmtId="0" fontId="0" fillId="2" borderId="1" xfId="0" applyFill="1" applyBorder="1"/>
    <xf numFmtId="1" fontId="0" fillId="0" borderId="1" xfId="0" applyNumberFormat="1" applyBorder="1"/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164" fontId="0" fillId="3" borderId="12" xfId="0" applyNumberFormat="1" applyFill="1" applyBorder="1" applyAlignment="1">
      <alignment horizontal="right" vertical="center" wrapText="1"/>
    </xf>
    <xf numFmtId="164" fontId="0" fillId="0" borderId="13" xfId="0" applyNumberFormat="1" applyBorder="1" applyAlignment="1">
      <alignment horizontal="center" vertical="center" wrapText="1"/>
    </xf>
    <xf numFmtId="165" fontId="0" fillId="0" borderId="13" xfId="0" applyNumberFormat="1" applyBorder="1" applyAlignment="1">
      <alignment horizontal="center" vertical="center" wrapText="1"/>
    </xf>
    <xf numFmtId="1" fontId="0" fillId="0" borderId="12" xfId="0" applyNumberFormat="1" applyBorder="1" applyAlignment="1">
      <alignment horizontal="righ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right" vertical="center" wrapText="1"/>
    </xf>
    <xf numFmtId="0" fontId="0" fillId="3" borderId="12" xfId="0" applyFill="1" applyBorder="1" applyAlignment="1">
      <alignment horizontal="right" vertical="center" wrapText="1"/>
    </xf>
    <xf numFmtId="0" fontId="1" fillId="0" borderId="14" xfId="0" applyFont="1" applyBorder="1" applyAlignment="1">
      <alignment horizontal="left" vertical="center" wrapText="1"/>
    </xf>
    <xf numFmtId="3" fontId="0" fillId="3" borderId="15" xfId="0" applyNumberFormat="1" applyFill="1" applyBorder="1" applyAlignment="1">
      <alignment horizontal="right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11" fontId="0" fillId="0" borderId="4" xfId="0" applyNumberFormat="1" applyBorder="1" applyAlignment="1">
      <alignment horizontal="right" vertical="center" wrapText="1"/>
    </xf>
    <xf numFmtId="11" fontId="0" fillId="0" borderId="4" xfId="0" applyNumberFormat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left" vertical="center" wrapText="1"/>
    </xf>
    <xf numFmtId="11" fontId="0" fillId="4" borderId="8" xfId="0" applyNumberFormat="1" applyFill="1" applyBorder="1" applyAlignment="1">
      <alignment horizontal="right" vertical="center" wrapText="1"/>
    </xf>
    <xf numFmtId="11" fontId="0" fillId="4" borderId="8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0" fillId="5" borderId="1" xfId="0" applyNumberFormat="1" applyFill="1" applyBorder="1"/>
    <xf numFmtId="0" fontId="0" fillId="6" borderId="0" xfId="0" applyFill="1"/>
    <xf numFmtId="0" fontId="0" fillId="7" borderId="0" xfId="0" applyFill="1"/>
    <xf numFmtId="15" fontId="0" fillId="0" borderId="0" xfId="0" applyNumberFormat="1"/>
    <xf numFmtId="0" fontId="0" fillId="8" borderId="0" xfId="0" applyFill="1"/>
    <xf numFmtId="0" fontId="0" fillId="4" borderId="20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18</xdr:row>
      <xdr:rowOff>76200</xdr:rowOff>
    </xdr:from>
    <xdr:to>
      <xdr:col>5</xdr:col>
      <xdr:colOff>228600</xdr:colOff>
      <xdr:row>26</xdr:row>
      <xdr:rowOff>85725</xdr:rowOff>
    </xdr:to>
    <xdr:grpSp>
      <xdr:nvGrpSpPr>
        <xdr:cNvPr id="1025" name="Group 21"/>
        <xdr:cNvGrpSpPr>
          <a:grpSpLocks/>
        </xdr:cNvGrpSpPr>
      </xdr:nvGrpSpPr>
      <xdr:grpSpPr bwMode="auto">
        <a:xfrm>
          <a:off x="1038225" y="3505200"/>
          <a:ext cx="2590800" cy="1676400"/>
          <a:chOff x="1038225" y="838200"/>
          <a:chExt cx="2400300" cy="1533525"/>
        </a:xfrm>
      </xdr:grpSpPr>
      <xdr:grpSp>
        <xdr:nvGrpSpPr>
          <xdr:cNvPr id="1026" name="Group 17"/>
          <xdr:cNvGrpSpPr>
            <a:grpSpLocks/>
          </xdr:cNvGrpSpPr>
        </xdr:nvGrpSpPr>
        <xdr:grpSpPr bwMode="auto">
          <a:xfrm>
            <a:off x="1152525" y="838200"/>
            <a:ext cx="2286000" cy="1533525"/>
            <a:chOff x="7400925" y="571500"/>
            <a:chExt cx="2286000" cy="1533525"/>
          </a:xfrm>
        </xdr:grpSpPr>
        <xdr:sp macro="" textlink="">
          <xdr:nvSpPr>
            <xdr:cNvPr id="1036" name="Text Box 12"/>
            <xdr:cNvSpPr txBox="1">
              <a:spLocks noChangeArrowheads="1"/>
            </xdr:cNvSpPr>
          </xdr:nvSpPr>
          <xdr:spPr bwMode="auto">
            <a:xfrm>
              <a:off x="7454293" y="1242417"/>
              <a:ext cx="282388" cy="27011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</a:rPr>
                <a:t>A</a:t>
              </a:r>
            </a:p>
            <a:p>
              <a:pPr algn="l" rtl="0">
                <a:defRPr sz="1000"/>
              </a:pPr>
              <a:endParaRPr lang="en-US" sz="1100" b="0" i="0" u="none" strike="noStrike" baseline="0">
                <a:solidFill>
                  <a:srgbClr val="000000"/>
                </a:solidFill>
                <a:latin typeface="Calibri"/>
              </a:endParaRPr>
            </a:p>
          </xdr:txBody>
        </xdr:sp>
        <xdr:grpSp>
          <xdr:nvGrpSpPr>
            <xdr:cNvPr id="1031" name="Group 16"/>
            <xdr:cNvGrpSpPr>
              <a:grpSpLocks/>
            </xdr:cNvGrpSpPr>
          </xdr:nvGrpSpPr>
          <xdr:grpSpPr bwMode="auto">
            <a:xfrm>
              <a:off x="7400925" y="571500"/>
              <a:ext cx="2286000" cy="1533525"/>
              <a:chOff x="10448925" y="2019300"/>
              <a:chExt cx="2286000" cy="1533525"/>
            </a:xfrm>
          </xdr:grpSpPr>
          <xdr:sp macro="" textlink="">
            <xdr:nvSpPr>
              <xdr:cNvPr id="2" name="Text Box 2"/>
              <xdr:cNvSpPr txBox="1">
                <a:spLocks noChangeArrowheads="1"/>
              </xdr:cNvSpPr>
            </xdr:nvSpPr>
            <xdr:spPr bwMode="auto">
              <a:xfrm>
                <a:off x="11137667" y="2019300"/>
                <a:ext cx="273564" cy="278823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FFFFFF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anchor="t" upright="1"/>
              <a:lstStyle/>
              <a:p>
                <a:pPr algn="l" rtl="0">
                  <a:defRPr sz="1000"/>
                </a:pPr>
                <a:r>
                  <a:rPr lang="en-US" sz="1100" b="0" i="0" u="none" strike="noStrike" baseline="0">
                    <a:solidFill>
                      <a:srgbClr val="000000"/>
                    </a:solidFill>
                    <a:latin typeface="Calibri"/>
                  </a:rPr>
                  <a:t>B</a:t>
                </a:r>
              </a:p>
              <a:p>
                <a:pPr algn="l" rtl="0">
                  <a:defRPr sz="1000"/>
                </a:pPr>
                <a:endParaRPr lang="en-US" sz="1100" b="0" i="0" u="none" strike="noStrike" baseline="0">
                  <a:solidFill>
                    <a:srgbClr val="000000"/>
                  </a:solidFill>
                  <a:latin typeface="Calibri"/>
                </a:endParaRPr>
              </a:p>
            </xdr:txBody>
          </xdr:sp>
          <xdr:sp macro="" textlink="">
            <xdr:nvSpPr>
              <xdr:cNvPr id="1033" name="Line 3"/>
              <xdr:cNvSpPr>
                <a:spLocks noChangeShapeType="1"/>
              </xdr:cNvSpPr>
            </xdr:nvSpPr>
            <xdr:spPr bwMode="auto">
              <a:xfrm>
                <a:off x="11706225" y="2247900"/>
                <a:ext cx="4572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034" name="Line 4"/>
              <xdr:cNvSpPr>
                <a:spLocks noChangeShapeType="1"/>
              </xdr:cNvSpPr>
            </xdr:nvSpPr>
            <xdr:spPr bwMode="auto">
              <a:xfrm flipV="1">
                <a:off x="12163425" y="2247900"/>
                <a:ext cx="0" cy="22860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 type="triangle" w="med" len="med"/>
              </a:ln>
            </xdr:spPr>
          </xdr:sp>
          <xdr:sp macro="" textlink="">
            <xdr:nvSpPr>
              <xdr:cNvPr id="1035" name="Line 5"/>
              <xdr:cNvSpPr>
                <a:spLocks noChangeShapeType="1"/>
              </xdr:cNvSpPr>
            </xdr:nvSpPr>
            <xdr:spPr bwMode="auto">
              <a:xfrm flipH="1" flipV="1">
                <a:off x="12049125" y="3162300"/>
                <a:ext cx="0" cy="22860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 type="triangle" w="med" len="med"/>
              </a:ln>
            </xdr:spPr>
          </xdr:sp>
          <xdr:sp macro="" textlink="">
            <xdr:nvSpPr>
              <xdr:cNvPr id="1030" name="Text Box 6"/>
              <xdr:cNvSpPr txBox="1">
                <a:spLocks noChangeArrowheads="1"/>
              </xdr:cNvSpPr>
            </xdr:nvSpPr>
            <xdr:spPr bwMode="auto">
              <a:xfrm>
                <a:off x="12276044" y="2245843"/>
                <a:ext cx="458881" cy="278823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FFFFFF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anchor="t" upright="1"/>
              <a:lstStyle/>
              <a:p>
                <a:pPr algn="l" rtl="0">
                  <a:defRPr sz="1000"/>
                </a:pPr>
                <a:r>
                  <a:rPr lang="en-US" sz="1100" b="0" i="0" u="none" strike="noStrike" baseline="0">
                    <a:solidFill>
                      <a:srgbClr val="000000"/>
                    </a:solidFill>
                    <a:latin typeface="Calibri"/>
                  </a:rPr>
                  <a:t>Ro</a:t>
                </a:r>
              </a:p>
              <a:p>
                <a:pPr algn="l" rtl="0">
                  <a:defRPr sz="1000"/>
                </a:pPr>
                <a:endParaRPr lang="en-US" sz="1100" b="0" i="0" u="none" strike="noStrike" baseline="0">
                  <a:solidFill>
                    <a:srgbClr val="000000"/>
                  </a:solidFill>
                  <a:latin typeface="Calibri"/>
                </a:endParaRPr>
              </a:p>
            </xdr:txBody>
          </xdr:sp>
          <xdr:sp macro="" textlink="">
            <xdr:nvSpPr>
              <xdr:cNvPr id="3" name="Text Box 7"/>
              <xdr:cNvSpPr txBox="1">
                <a:spLocks noChangeArrowheads="1"/>
              </xdr:cNvSpPr>
            </xdr:nvSpPr>
            <xdr:spPr bwMode="auto">
              <a:xfrm>
                <a:off x="12161324" y="3047459"/>
                <a:ext cx="370634" cy="278823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FFFFFF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anchor="t" upright="1"/>
              <a:lstStyle/>
              <a:p>
                <a:pPr algn="l" rtl="0">
                  <a:defRPr sz="1000"/>
                </a:pPr>
                <a:r>
                  <a:rPr lang="en-US" sz="1100" b="0" i="0" u="none" strike="noStrike" baseline="0">
                    <a:solidFill>
                      <a:srgbClr val="000000"/>
                    </a:solidFill>
                    <a:latin typeface="Calibri"/>
                  </a:rPr>
                  <a:t>Ri</a:t>
                </a:r>
              </a:p>
              <a:p>
                <a:pPr algn="l" rtl="0">
                  <a:defRPr sz="1000"/>
                </a:pPr>
                <a:endParaRPr lang="en-US" sz="1100" b="0" i="0" u="none" strike="noStrike" baseline="0">
                  <a:solidFill>
                    <a:srgbClr val="000000"/>
                  </a:solidFill>
                  <a:latin typeface="Calibri"/>
                </a:endParaRPr>
              </a:p>
            </xdr:txBody>
          </xdr:sp>
          <xdr:sp macro="" textlink="">
            <xdr:nvSpPr>
              <xdr:cNvPr id="1038" name="Line 8"/>
              <xdr:cNvSpPr>
                <a:spLocks noChangeShapeType="1"/>
              </xdr:cNvSpPr>
            </xdr:nvSpPr>
            <xdr:spPr bwMode="auto">
              <a:xfrm>
                <a:off x="11820525" y="2819400"/>
                <a:ext cx="0" cy="34290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 type="triangle" w="med" len="med"/>
              </a:ln>
            </xdr:spPr>
          </xdr:sp>
          <xdr:sp macro="" textlink="">
            <xdr:nvSpPr>
              <xdr:cNvPr id="1039" name="AutoShape 9"/>
              <xdr:cNvSpPr>
                <a:spLocks noChangeArrowheads="1"/>
              </xdr:cNvSpPr>
            </xdr:nvSpPr>
            <xdr:spPr bwMode="auto">
              <a:xfrm>
                <a:off x="10906125" y="2247900"/>
                <a:ext cx="647700" cy="914400"/>
              </a:xfrm>
              <a:custGeom>
                <a:avLst/>
                <a:gdLst>
                  <a:gd name="T0" fmla="*/ 16994270 w 21600"/>
                  <a:gd name="T1" fmla="*/ 19354798 h 21600"/>
                  <a:gd name="T2" fmla="*/ 9711002 w 21600"/>
                  <a:gd name="T3" fmla="*/ 38709597 h 21600"/>
                  <a:gd name="T4" fmla="*/ 2427766 w 21600"/>
                  <a:gd name="T5" fmla="*/ 19354798 h 21600"/>
                  <a:gd name="T6" fmla="*/ 9711002 w 21600"/>
                  <a:gd name="T7" fmla="*/ 0 h 21600"/>
                  <a:gd name="T8" fmla="*/ 0 60000 65536"/>
                  <a:gd name="T9" fmla="*/ 0 60000 65536"/>
                  <a:gd name="T10" fmla="*/ 0 60000 65536"/>
                  <a:gd name="T11" fmla="*/ 0 60000 65536"/>
                  <a:gd name="T12" fmla="*/ 4500 w 21600"/>
                  <a:gd name="T13" fmla="*/ 4500 h 21600"/>
                  <a:gd name="T14" fmla="*/ 17100 w 21600"/>
                  <a:gd name="T15" fmla="*/ 17100 h 21600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T12" t="T13" r="T14" b="T15"/>
                <a:pathLst>
                  <a:path w="21600" h="21600">
                    <a:moveTo>
                      <a:pt x="0" y="0"/>
                    </a:moveTo>
                    <a:lnTo>
                      <a:pt x="5400" y="21600"/>
                    </a:lnTo>
                    <a:lnTo>
                      <a:pt x="16200" y="21600"/>
                    </a:lnTo>
                    <a:lnTo>
                      <a:pt x="21600" y="0"/>
                    </a:lnTo>
                    <a:close/>
                  </a:path>
                </a:pathLst>
              </a:cu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1040" name="Line 10"/>
              <xdr:cNvSpPr>
                <a:spLocks noChangeShapeType="1"/>
              </xdr:cNvSpPr>
            </xdr:nvSpPr>
            <xdr:spPr bwMode="auto">
              <a:xfrm flipH="1">
                <a:off x="10677525" y="3162300"/>
                <a:ext cx="342900" cy="11430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" name="Text Box 11"/>
              <xdr:cNvSpPr txBox="1">
                <a:spLocks noChangeArrowheads="1"/>
              </xdr:cNvSpPr>
            </xdr:nvSpPr>
            <xdr:spPr bwMode="auto">
              <a:xfrm>
                <a:off x="11137667" y="3274002"/>
                <a:ext cx="273564" cy="278823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FFFFFF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anchor="t" upright="1"/>
              <a:lstStyle/>
              <a:p>
                <a:pPr algn="l" rtl="0">
                  <a:defRPr sz="1000"/>
                </a:pPr>
                <a:r>
                  <a:rPr lang="en-US" sz="1100" b="0" i="0" u="none" strike="noStrike" baseline="0">
                    <a:solidFill>
                      <a:srgbClr val="000000"/>
                    </a:solidFill>
                    <a:latin typeface="Calibri"/>
                  </a:rPr>
                  <a:t>C</a:t>
                </a:r>
              </a:p>
              <a:p>
                <a:pPr algn="l" rtl="0">
                  <a:defRPr sz="1000"/>
                </a:pPr>
                <a:endParaRPr lang="en-US" sz="1100" b="0" i="0" u="none" strike="noStrike" baseline="0">
                  <a:solidFill>
                    <a:srgbClr val="000000"/>
                  </a:solidFill>
                  <a:latin typeface="Calibri"/>
                </a:endParaRPr>
              </a:p>
            </xdr:txBody>
          </xdr:sp>
          <xdr:sp macro="" textlink="">
            <xdr:nvSpPr>
              <xdr:cNvPr id="1037" name="Text Box 13"/>
              <xdr:cNvSpPr txBox="1">
                <a:spLocks noChangeArrowheads="1"/>
              </xdr:cNvSpPr>
            </xdr:nvSpPr>
            <xdr:spPr bwMode="auto">
              <a:xfrm>
                <a:off x="11702443" y="2472387"/>
                <a:ext cx="282388" cy="278823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FFFFFF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anchor="t" upright="1"/>
              <a:lstStyle/>
              <a:p>
                <a:pPr algn="l" rtl="0">
                  <a:defRPr sz="1000"/>
                </a:pPr>
                <a:r>
                  <a:rPr lang="en-US" sz="1100" b="0" i="0" u="none" strike="noStrike" baseline="0">
                    <a:solidFill>
                      <a:srgbClr val="000000"/>
                    </a:solidFill>
                    <a:latin typeface="Calibri"/>
                  </a:rPr>
                  <a:t>D</a:t>
                </a:r>
              </a:p>
              <a:p>
                <a:pPr algn="l" rtl="0">
                  <a:defRPr sz="1000"/>
                </a:pPr>
                <a:endParaRPr lang="en-US" sz="1100" b="0" i="0" u="none" strike="noStrike" baseline="0">
                  <a:solidFill>
                    <a:srgbClr val="000000"/>
                  </a:solidFill>
                  <a:latin typeface="Calibri"/>
                </a:endParaRPr>
              </a:p>
            </xdr:txBody>
          </xdr:sp>
          <xdr:sp macro="" textlink="">
            <xdr:nvSpPr>
              <xdr:cNvPr id="1043" name="Line 14"/>
              <xdr:cNvSpPr>
                <a:spLocks noChangeShapeType="1"/>
              </xdr:cNvSpPr>
            </xdr:nvSpPr>
            <xdr:spPr bwMode="auto">
              <a:xfrm flipV="1">
                <a:off x="11820525" y="2247900"/>
                <a:ext cx="0" cy="22860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 type="triangle" w="med" len="med"/>
              </a:ln>
            </xdr:spPr>
          </xdr:sp>
          <xdr:sp macro="" textlink="">
            <xdr:nvSpPr>
              <xdr:cNvPr id="1044" name="Line 15"/>
              <xdr:cNvSpPr>
                <a:spLocks noChangeShapeType="1"/>
              </xdr:cNvSpPr>
            </xdr:nvSpPr>
            <xdr:spPr bwMode="auto">
              <a:xfrm>
                <a:off x="10677525" y="2933700"/>
                <a:ext cx="114300" cy="34290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 type="triangle" w="med" len="med"/>
              </a:ln>
            </xdr:spPr>
          </xdr:sp>
          <xdr:sp macro="" textlink="">
            <xdr:nvSpPr>
              <xdr:cNvPr id="1045" name="Line 16"/>
              <xdr:cNvSpPr>
                <a:spLocks noChangeShapeType="1"/>
              </xdr:cNvSpPr>
            </xdr:nvSpPr>
            <xdr:spPr bwMode="auto">
              <a:xfrm flipH="1" flipV="1">
                <a:off x="10448925" y="2362200"/>
                <a:ext cx="114300" cy="34290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 type="triangle" w="med" len="med"/>
              </a:ln>
            </xdr:spPr>
          </xdr:sp>
        </xdr:grpSp>
      </xdr:grpSp>
      <xdr:grpSp>
        <xdr:nvGrpSpPr>
          <xdr:cNvPr id="1027" name="Group 20"/>
          <xdr:cNvGrpSpPr>
            <a:grpSpLocks/>
          </xdr:cNvGrpSpPr>
        </xdr:nvGrpSpPr>
        <xdr:grpSpPr bwMode="auto">
          <a:xfrm>
            <a:off x="1038225" y="1085850"/>
            <a:ext cx="1600200" cy="914400"/>
            <a:chOff x="1914525" y="1104900"/>
            <a:chExt cx="1600200" cy="914400"/>
          </a:xfrm>
        </xdr:grpSpPr>
        <xdr:sp macro="" textlink="">
          <xdr:nvSpPr>
            <xdr:cNvPr id="1028" name="Line 17"/>
            <xdr:cNvSpPr>
              <a:spLocks noChangeShapeType="1"/>
            </xdr:cNvSpPr>
          </xdr:nvSpPr>
          <xdr:spPr bwMode="auto">
            <a:xfrm flipV="1">
              <a:off x="3057525" y="2019300"/>
              <a:ext cx="457200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029" name="Line 18"/>
            <xdr:cNvSpPr>
              <a:spLocks noChangeShapeType="1"/>
            </xdr:cNvSpPr>
          </xdr:nvSpPr>
          <xdr:spPr bwMode="auto">
            <a:xfrm flipH="1">
              <a:off x="1914525" y="1104900"/>
              <a:ext cx="457200" cy="11430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project-cms-rpc-endcap.web.cern.ch/project-cms-rpc-endcap/rpc/ChambersandIntegration/Integration/Global%20Vie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V107"/>
  <sheetViews>
    <sheetView tabSelected="1" topLeftCell="A82" workbookViewId="0">
      <selection activeCell="D108" sqref="D108"/>
    </sheetView>
  </sheetViews>
  <sheetFormatPr defaultRowHeight="15"/>
  <cols>
    <col min="1" max="1" width="11.5703125" customWidth="1"/>
    <col min="4" max="4" width="12" bestFit="1" customWidth="1"/>
    <col min="9" max="9" width="10.140625" customWidth="1"/>
    <col min="10" max="10" width="11.140625" customWidth="1"/>
    <col min="16" max="16" width="14.85546875" customWidth="1"/>
    <col min="17" max="17" width="20.28515625" customWidth="1"/>
    <col min="18" max="18" width="12.42578125" customWidth="1"/>
    <col min="19" max="19" width="18" customWidth="1"/>
  </cols>
  <sheetData>
    <row r="2" spans="2:10">
      <c r="D2" t="s">
        <v>113</v>
      </c>
    </row>
    <row r="3" spans="2:10">
      <c r="J3" t="s">
        <v>134</v>
      </c>
    </row>
    <row r="4" spans="2:10">
      <c r="B4" t="s">
        <v>114</v>
      </c>
      <c r="J4" s="43">
        <v>40722</v>
      </c>
    </row>
    <row r="6" spans="2:10">
      <c r="B6" s="39">
        <v>1</v>
      </c>
      <c r="C6" t="s">
        <v>116</v>
      </c>
    </row>
    <row r="7" spans="2:10">
      <c r="B7" s="39">
        <v>2</v>
      </c>
      <c r="C7" t="s">
        <v>117</v>
      </c>
    </row>
    <row r="8" spans="2:10">
      <c r="B8" s="39">
        <v>3</v>
      </c>
      <c r="C8" t="s">
        <v>118</v>
      </c>
    </row>
    <row r="9" spans="2:10">
      <c r="B9" s="39">
        <v>4</v>
      </c>
      <c r="C9" t="s">
        <v>119</v>
      </c>
    </row>
    <row r="10" spans="2:10">
      <c r="B10" s="39">
        <v>5</v>
      </c>
      <c r="C10" t="s">
        <v>120</v>
      </c>
    </row>
    <row r="11" spans="2:10">
      <c r="B11" s="39"/>
    </row>
    <row r="12" spans="2:10">
      <c r="B12" t="s">
        <v>115</v>
      </c>
    </row>
    <row r="13" spans="2:10">
      <c r="B13" t="s">
        <v>125</v>
      </c>
    </row>
    <row r="17" spans="2:22">
      <c r="E17" t="s">
        <v>48</v>
      </c>
    </row>
    <row r="19" spans="2:22">
      <c r="G19" t="s">
        <v>108</v>
      </c>
      <c r="K19" s="3" t="s">
        <v>47</v>
      </c>
    </row>
    <row r="20" spans="2:22">
      <c r="K20" s="3"/>
    </row>
    <row r="21" spans="2:22">
      <c r="K21" s="3"/>
    </row>
    <row r="22" spans="2:22">
      <c r="K22" s="3"/>
    </row>
    <row r="23" spans="2:22" ht="26.25" thickBot="1">
      <c r="K23" s="3"/>
      <c r="P23" s="6" t="s">
        <v>67</v>
      </c>
      <c r="Q23" s="7"/>
      <c r="R23" s="7"/>
      <c r="S23" s="7"/>
      <c r="T23" s="7"/>
      <c r="U23" s="7"/>
      <c r="V23" s="7"/>
    </row>
    <row r="24" spans="2:22">
      <c r="K24" s="3"/>
      <c r="P24" s="8" t="s">
        <v>68</v>
      </c>
      <c r="Q24" s="9" t="s">
        <v>69</v>
      </c>
      <c r="R24" s="9"/>
      <c r="S24" s="45" t="s">
        <v>70</v>
      </c>
      <c r="T24" s="47" t="s">
        <v>71</v>
      </c>
      <c r="U24" s="47"/>
      <c r="V24" s="48"/>
    </row>
    <row r="25" spans="2:22">
      <c r="K25" s="3"/>
      <c r="P25" s="10" t="s">
        <v>72</v>
      </c>
      <c r="Q25" s="11" t="s">
        <v>73</v>
      </c>
      <c r="R25" s="11"/>
      <c r="S25" s="46"/>
      <c r="T25" s="49"/>
      <c r="U25" s="49"/>
      <c r="V25" s="50"/>
    </row>
    <row r="26" spans="2:22">
      <c r="P26" s="10" t="s">
        <v>74</v>
      </c>
      <c r="Q26" s="11" t="s">
        <v>75</v>
      </c>
      <c r="R26" s="11"/>
      <c r="S26" s="11"/>
      <c r="T26" s="11"/>
      <c r="U26" s="11"/>
      <c r="V26" s="12"/>
    </row>
    <row r="27" spans="2:22">
      <c r="P27" s="10" t="s">
        <v>76</v>
      </c>
      <c r="Q27" s="11" t="s">
        <v>77</v>
      </c>
      <c r="R27" s="11"/>
      <c r="S27" s="11"/>
      <c r="T27" s="11"/>
      <c r="U27" s="11"/>
      <c r="V27" s="12"/>
    </row>
    <row r="28" spans="2:22">
      <c r="B28" s="1" t="s">
        <v>34</v>
      </c>
      <c r="C28" s="1" t="s">
        <v>35</v>
      </c>
      <c r="D28" s="1" t="s">
        <v>36</v>
      </c>
      <c r="E28" s="1" t="s">
        <v>37</v>
      </c>
      <c r="F28" s="1" t="s">
        <v>38</v>
      </c>
      <c r="G28" s="1" t="s">
        <v>39</v>
      </c>
      <c r="H28" s="1" t="s">
        <v>40</v>
      </c>
      <c r="I28" s="1" t="s">
        <v>41</v>
      </c>
      <c r="J28" s="1"/>
      <c r="K28" s="1" t="s">
        <v>126</v>
      </c>
      <c r="L28" s="1"/>
      <c r="M28" s="1"/>
      <c r="P28" s="10" t="s">
        <v>78</v>
      </c>
      <c r="Q28" s="51" t="s">
        <v>79</v>
      </c>
      <c r="R28" s="51"/>
      <c r="S28" s="51"/>
      <c r="T28" s="51"/>
      <c r="U28" s="51"/>
      <c r="V28" s="52"/>
    </row>
    <row r="29" spans="2:22" ht="38.25">
      <c r="B29" s="1"/>
      <c r="C29" s="1"/>
      <c r="D29" s="1"/>
      <c r="E29" s="1"/>
      <c r="F29" s="1"/>
      <c r="G29" s="1"/>
      <c r="H29" s="1"/>
      <c r="I29" s="1"/>
      <c r="J29" s="1" t="s">
        <v>44</v>
      </c>
      <c r="K29" s="1" t="s">
        <v>127</v>
      </c>
      <c r="L29" s="1"/>
      <c r="M29" s="1"/>
      <c r="P29" s="10" t="s">
        <v>80</v>
      </c>
      <c r="Q29" s="11"/>
      <c r="R29" s="11"/>
      <c r="S29" s="11"/>
      <c r="T29" s="11"/>
      <c r="U29" s="11"/>
      <c r="V29" s="12"/>
    </row>
    <row r="30" spans="2:22" ht="26.25" thickBot="1">
      <c r="B30" s="1"/>
      <c r="C30" s="1" t="s">
        <v>42</v>
      </c>
      <c r="D30" s="1" t="s">
        <v>42</v>
      </c>
      <c r="E30" s="1" t="s">
        <v>42</v>
      </c>
      <c r="F30" s="1" t="s">
        <v>42</v>
      </c>
      <c r="G30" s="1" t="s">
        <v>42</v>
      </c>
      <c r="H30" s="1" t="s">
        <v>42</v>
      </c>
      <c r="I30" s="1" t="s">
        <v>43</v>
      </c>
      <c r="J30" s="2" t="s">
        <v>45</v>
      </c>
      <c r="K30" s="1" t="s">
        <v>46</v>
      </c>
      <c r="L30" s="1"/>
      <c r="M30" s="1"/>
      <c r="P30" s="13" t="s">
        <v>81</v>
      </c>
      <c r="Q30" s="14"/>
      <c r="R30" s="14"/>
      <c r="S30" s="14"/>
      <c r="T30" s="14"/>
      <c r="U30" s="14"/>
      <c r="V30" s="15"/>
    </row>
    <row r="31" spans="2:22">
      <c r="B31" s="1" t="s">
        <v>0</v>
      </c>
      <c r="C31" s="1">
        <v>1400</v>
      </c>
      <c r="D31" s="1">
        <v>2359</v>
      </c>
      <c r="E31" s="1">
        <v>963</v>
      </c>
      <c r="F31" s="1">
        <v>413</v>
      </c>
      <c r="G31" s="1">
        <v>245</v>
      </c>
      <c r="H31" s="1">
        <v>959</v>
      </c>
      <c r="I31" s="1">
        <v>0.315</v>
      </c>
      <c r="J31" s="1">
        <f>(D31-C31)*((F31+G31)/2)</f>
        <v>315511</v>
      </c>
      <c r="K31" s="5">
        <f>J31*0.2/100</f>
        <v>631.02200000000005</v>
      </c>
      <c r="L31" s="1"/>
      <c r="M31" s="1"/>
      <c r="P31" s="6"/>
      <c r="Q31" s="7"/>
      <c r="R31" s="7"/>
      <c r="S31" s="7"/>
      <c r="T31" s="7"/>
      <c r="U31" s="7"/>
      <c r="V31" s="7"/>
    </row>
    <row r="32" spans="2:22">
      <c r="B32" s="1" t="s">
        <v>1</v>
      </c>
      <c r="C32" s="1">
        <v>1415</v>
      </c>
      <c r="D32" s="1">
        <v>1772</v>
      </c>
      <c r="E32" s="1">
        <v>358</v>
      </c>
      <c r="F32" s="1">
        <v>310</v>
      </c>
      <c r="G32" s="1">
        <v>248</v>
      </c>
      <c r="H32" s="1">
        <v>357</v>
      </c>
      <c r="I32" s="1">
        <v>9.9000000000000005E-2</v>
      </c>
      <c r="J32" s="1">
        <f t="shared" ref="J32:J64" si="0">(D32-C32)*((F32+G32)/2)</f>
        <v>99603</v>
      </c>
      <c r="K32" s="5">
        <f t="shared" ref="K32:K64" si="1">J32*0.2/100</f>
        <v>199.20600000000002</v>
      </c>
      <c r="L32" s="1"/>
      <c r="M32" s="1"/>
      <c r="P32" s="6"/>
      <c r="Q32" s="7"/>
      <c r="R32" s="7"/>
      <c r="S32" s="7"/>
      <c r="T32" s="7"/>
      <c r="U32" s="7"/>
      <c r="V32" s="7"/>
    </row>
    <row r="33" spans="2:22" ht="25.5" customHeight="1" thickBot="1">
      <c r="B33" s="1" t="s">
        <v>2</v>
      </c>
      <c r="C33" s="1">
        <v>1842</v>
      </c>
      <c r="D33" s="1">
        <v>2344</v>
      </c>
      <c r="E33" s="1">
        <v>504</v>
      </c>
      <c r="F33" s="1">
        <v>410</v>
      </c>
      <c r="G33" s="1">
        <v>322</v>
      </c>
      <c r="H33" s="1">
        <v>502</v>
      </c>
      <c r="I33" s="1">
        <v>0.184</v>
      </c>
      <c r="J33" s="1">
        <f t="shared" si="0"/>
        <v>183732</v>
      </c>
      <c r="K33" s="5">
        <f t="shared" si="1"/>
        <v>367.464</v>
      </c>
      <c r="L33" s="1"/>
      <c r="M33" s="1"/>
      <c r="P33" s="6" t="s">
        <v>82</v>
      </c>
      <c r="Q33" s="7"/>
      <c r="R33" s="7"/>
      <c r="S33" s="7"/>
      <c r="T33" s="7"/>
      <c r="U33" s="7"/>
      <c r="V33" s="7"/>
    </row>
    <row r="34" spans="2:22" ht="15.75">
      <c r="B34" s="1" t="s">
        <v>3</v>
      </c>
      <c r="C34" s="1">
        <v>2795</v>
      </c>
      <c r="D34" s="1">
        <v>4599</v>
      </c>
      <c r="E34" s="1">
        <v>1811</v>
      </c>
      <c r="F34" s="1">
        <v>805</v>
      </c>
      <c r="G34" s="1">
        <v>489</v>
      </c>
      <c r="H34" s="1">
        <v>1804</v>
      </c>
      <c r="I34" s="1">
        <v>1.17</v>
      </c>
      <c r="J34" s="1">
        <f t="shared" si="0"/>
        <v>1167188</v>
      </c>
      <c r="K34" s="5">
        <f t="shared" si="1"/>
        <v>2334.3760000000002</v>
      </c>
      <c r="L34" s="1"/>
      <c r="M34" s="1"/>
      <c r="P34" s="16"/>
      <c r="Q34" s="53" t="s">
        <v>83</v>
      </c>
      <c r="R34" s="54"/>
      <c r="S34" s="53" t="s">
        <v>84</v>
      </c>
      <c r="T34" s="54"/>
      <c r="U34" s="53" t="s">
        <v>85</v>
      </c>
      <c r="V34" s="55"/>
    </row>
    <row r="35" spans="2:22">
      <c r="B35" s="1" t="s">
        <v>4</v>
      </c>
      <c r="C35" s="1">
        <v>2807</v>
      </c>
      <c r="D35" s="1">
        <v>4031</v>
      </c>
      <c r="E35" s="1">
        <v>1229</v>
      </c>
      <c r="F35" s="1">
        <v>705</v>
      </c>
      <c r="G35" s="1">
        <v>491</v>
      </c>
      <c r="H35" s="1">
        <v>1224</v>
      </c>
      <c r="I35" s="1">
        <v>0.73299999999999998</v>
      </c>
      <c r="J35" s="1">
        <f t="shared" si="0"/>
        <v>731952</v>
      </c>
      <c r="K35" s="5">
        <f t="shared" si="1"/>
        <v>1463.904</v>
      </c>
      <c r="L35" s="1"/>
      <c r="M35" s="1"/>
      <c r="P35" s="17" t="s">
        <v>86</v>
      </c>
      <c r="Q35" s="18">
        <v>39328.375</v>
      </c>
      <c r="R35" s="19"/>
      <c r="S35" s="18">
        <v>39328.395833333336</v>
      </c>
      <c r="T35" s="20"/>
      <c r="U35" s="21">
        <f>(S35-Q35)*24*60*60</f>
        <v>1800.0000002095476</v>
      </c>
      <c r="V35" s="12" t="s">
        <v>87</v>
      </c>
    </row>
    <row r="36" spans="2:22">
      <c r="B36" s="1" t="s">
        <v>5</v>
      </c>
      <c r="C36" s="1">
        <v>4091</v>
      </c>
      <c r="D36" s="1">
        <v>4587</v>
      </c>
      <c r="E36" s="1">
        <v>498</v>
      </c>
      <c r="F36" s="1">
        <v>803</v>
      </c>
      <c r="G36" s="1">
        <v>716</v>
      </c>
      <c r="H36" s="1">
        <v>496</v>
      </c>
      <c r="I36" s="1">
        <v>0.378</v>
      </c>
      <c r="J36" s="1">
        <f t="shared" si="0"/>
        <v>376712</v>
      </c>
      <c r="K36" s="5">
        <f t="shared" si="1"/>
        <v>753.42400000000009</v>
      </c>
      <c r="L36" s="1"/>
      <c r="M36" s="1"/>
      <c r="P36" s="17"/>
      <c r="Q36" s="22"/>
      <c r="R36" s="23"/>
      <c r="S36" s="22"/>
      <c r="T36" s="23"/>
      <c r="U36" s="24"/>
      <c r="V36" s="12"/>
    </row>
    <row r="37" spans="2:22" ht="25.5">
      <c r="B37" s="1" t="s">
        <v>6</v>
      </c>
      <c r="C37" s="1">
        <v>5110</v>
      </c>
      <c r="D37" s="1">
        <v>6775</v>
      </c>
      <c r="E37" s="1">
        <v>1671</v>
      </c>
      <c r="F37" s="1">
        <v>1186</v>
      </c>
      <c r="G37" s="1">
        <v>894</v>
      </c>
      <c r="H37" s="1">
        <v>1665</v>
      </c>
      <c r="I37" s="1">
        <v>1.736</v>
      </c>
      <c r="J37" s="1">
        <f t="shared" si="0"/>
        <v>1731600</v>
      </c>
      <c r="K37" s="5">
        <f t="shared" si="1"/>
        <v>3463.2</v>
      </c>
      <c r="L37" s="1"/>
      <c r="M37" s="1"/>
      <c r="P37" s="17" t="s">
        <v>88</v>
      </c>
      <c r="Q37" s="25">
        <v>0.97499999999999998</v>
      </c>
      <c r="R37" s="23" t="s">
        <v>89</v>
      </c>
      <c r="S37" s="25">
        <v>0.97099999999999997</v>
      </c>
      <c r="T37" s="23" t="s">
        <v>89</v>
      </c>
      <c r="U37" s="24">
        <f>Q37-S37</f>
        <v>4.0000000000000036E-3</v>
      </c>
      <c r="V37" s="12" t="s">
        <v>89</v>
      </c>
    </row>
    <row r="38" spans="2:22" ht="25.5">
      <c r="B38" s="1" t="s">
        <v>7</v>
      </c>
      <c r="C38" s="1">
        <v>5125</v>
      </c>
      <c r="D38" s="1">
        <v>6362</v>
      </c>
      <c r="E38" s="1">
        <v>1242</v>
      </c>
      <c r="F38" s="1">
        <v>1113</v>
      </c>
      <c r="G38" s="1">
        <v>897</v>
      </c>
      <c r="H38" s="1">
        <v>1237</v>
      </c>
      <c r="I38" s="1">
        <v>1.2450000000000001</v>
      </c>
      <c r="J38" s="1">
        <f t="shared" si="0"/>
        <v>1243185</v>
      </c>
      <c r="K38" s="5">
        <f t="shared" si="1"/>
        <v>2486.37</v>
      </c>
      <c r="L38" s="1"/>
      <c r="M38" s="1"/>
      <c r="P38" s="17" t="s">
        <v>90</v>
      </c>
      <c r="Q38" s="25">
        <v>0.97</v>
      </c>
      <c r="R38" s="23" t="s">
        <v>89</v>
      </c>
      <c r="S38" s="25">
        <v>0.97</v>
      </c>
      <c r="T38" s="23" t="s">
        <v>89</v>
      </c>
      <c r="U38" s="24">
        <f>Q38-S38</f>
        <v>0</v>
      </c>
      <c r="V38" s="12" t="s">
        <v>89</v>
      </c>
    </row>
    <row r="39" spans="2:22">
      <c r="B39" s="1" t="s">
        <v>8</v>
      </c>
      <c r="C39" s="1">
        <v>6422</v>
      </c>
      <c r="D39" s="1">
        <v>6760</v>
      </c>
      <c r="E39" s="1">
        <v>339</v>
      </c>
      <c r="F39" s="1">
        <v>1183</v>
      </c>
      <c r="G39" s="1">
        <v>1124</v>
      </c>
      <c r="H39" s="1">
        <v>338</v>
      </c>
      <c r="I39" s="1">
        <v>0.39200000000000002</v>
      </c>
      <c r="J39" s="1">
        <f t="shared" si="0"/>
        <v>389883</v>
      </c>
      <c r="K39" s="5">
        <f t="shared" si="1"/>
        <v>779.76600000000008</v>
      </c>
      <c r="L39" s="1"/>
      <c r="M39" s="1"/>
      <c r="P39" s="17" t="s">
        <v>91</v>
      </c>
      <c r="Q39" s="24">
        <f>Q37-Q38</f>
        <v>5.0000000000000044E-3</v>
      </c>
      <c r="R39" s="23" t="s">
        <v>89</v>
      </c>
      <c r="S39" s="24">
        <f>S37-S38</f>
        <v>1.0000000000000009E-3</v>
      </c>
      <c r="T39" s="23" t="s">
        <v>89</v>
      </c>
      <c r="U39" s="24">
        <f>Q39-S39</f>
        <v>4.0000000000000036E-3</v>
      </c>
      <c r="V39" s="12" t="s">
        <v>89</v>
      </c>
    </row>
    <row r="40" spans="2:22">
      <c r="B40" s="1" t="s">
        <v>9</v>
      </c>
      <c r="C40" s="1">
        <v>1997</v>
      </c>
      <c r="D40" s="1">
        <v>3204</v>
      </c>
      <c r="E40" s="1">
        <v>1226</v>
      </c>
      <c r="F40" s="1">
        <v>1130</v>
      </c>
      <c r="G40" s="1">
        <v>704</v>
      </c>
      <c r="H40" s="1">
        <v>1207</v>
      </c>
      <c r="I40" s="1">
        <v>1.107</v>
      </c>
      <c r="J40" s="1">
        <f t="shared" si="0"/>
        <v>1106819</v>
      </c>
      <c r="K40" s="5">
        <f t="shared" si="1"/>
        <v>2213.6380000000004</v>
      </c>
      <c r="L40" s="1"/>
      <c r="M40" s="1"/>
      <c r="P40" s="17" t="s">
        <v>92</v>
      </c>
      <c r="Q40" s="25">
        <v>296.60000000000002</v>
      </c>
      <c r="R40" s="23" t="s">
        <v>93</v>
      </c>
      <c r="S40" s="25">
        <v>296.60000000000002</v>
      </c>
      <c r="T40" s="23" t="s">
        <v>93</v>
      </c>
      <c r="U40" s="24">
        <f>Q40-S40</f>
        <v>0</v>
      </c>
      <c r="V40" s="12" t="s">
        <v>93</v>
      </c>
    </row>
    <row r="41" spans="2:22" ht="15.75" thickBot="1">
      <c r="B41" s="1" t="s">
        <v>10</v>
      </c>
      <c r="C41" s="1">
        <v>2012</v>
      </c>
      <c r="D41" s="1">
        <v>2500</v>
      </c>
      <c r="E41" s="1">
        <v>495</v>
      </c>
      <c r="F41" s="1">
        <v>881</v>
      </c>
      <c r="G41" s="1">
        <v>710</v>
      </c>
      <c r="H41" s="1">
        <v>488</v>
      </c>
      <c r="I41" s="1">
        <v>0.38800000000000001</v>
      </c>
      <c r="J41" s="1">
        <f t="shared" si="0"/>
        <v>388204</v>
      </c>
      <c r="K41" s="5">
        <f t="shared" si="1"/>
        <v>776.40800000000002</v>
      </c>
      <c r="L41" s="1"/>
      <c r="M41" s="1"/>
      <c r="P41" s="26" t="s">
        <v>94</v>
      </c>
      <c r="Q41" s="27">
        <v>40000</v>
      </c>
      <c r="R41" s="28" t="s">
        <v>95</v>
      </c>
      <c r="S41" s="29"/>
      <c r="T41" s="28"/>
      <c r="U41" s="29"/>
      <c r="V41" s="15"/>
    </row>
    <row r="42" spans="2:22">
      <c r="B42" s="1" t="s">
        <v>11</v>
      </c>
      <c r="C42" s="1">
        <v>2570</v>
      </c>
      <c r="D42" s="1">
        <v>3189</v>
      </c>
      <c r="E42" s="1">
        <v>629</v>
      </c>
      <c r="F42" s="1">
        <v>1125</v>
      </c>
      <c r="G42" s="1">
        <v>906</v>
      </c>
      <c r="H42" s="1">
        <v>620</v>
      </c>
      <c r="I42" s="1">
        <v>0.629</v>
      </c>
      <c r="J42" s="1">
        <f t="shared" si="0"/>
        <v>628594.5</v>
      </c>
      <c r="K42" s="5">
        <f t="shared" si="1"/>
        <v>1257.1890000000001</v>
      </c>
      <c r="L42" s="1"/>
      <c r="M42" s="1"/>
      <c r="P42" s="6"/>
      <c r="Q42" s="30"/>
      <c r="R42" s="7"/>
      <c r="S42" s="7"/>
      <c r="T42" s="7"/>
      <c r="U42" s="7"/>
      <c r="V42" s="7"/>
    </row>
    <row r="43" spans="2:22">
      <c r="B43" s="1" t="s">
        <v>12</v>
      </c>
      <c r="C43" s="1">
        <v>3336</v>
      </c>
      <c r="D43" s="1">
        <v>4949</v>
      </c>
      <c r="E43" s="1">
        <v>1619</v>
      </c>
      <c r="F43" s="1">
        <v>866</v>
      </c>
      <c r="G43" s="1">
        <v>584</v>
      </c>
      <c r="H43" s="1">
        <v>1613</v>
      </c>
      <c r="I43" s="1">
        <v>1.169</v>
      </c>
      <c r="J43" s="1">
        <f t="shared" si="0"/>
        <v>1169425</v>
      </c>
      <c r="K43" s="5">
        <f t="shared" si="1"/>
        <v>2338.85</v>
      </c>
      <c r="L43" s="1"/>
      <c r="M43" s="1"/>
      <c r="P43" s="6"/>
      <c r="Q43" s="30"/>
      <c r="R43" s="7"/>
      <c r="S43" s="7"/>
      <c r="T43" s="7"/>
      <c r="U43" s="7"/>
      <c r="V43" s="7"/>
    </row>
    <row r="44" spans="2:22" ht="15.75" thickBot="1">
      <c r="B44" s="1" t="s">
        <v>13</v>
      </c>
      <c r="C44" s="1">
        <v>3351</v>
      </c>
      <c r="D44" s="1">
        <v>4311</v>
      </c>
      <c r="E44" s="1">
        <v>964</v>
      </c>
      <c r="F44" s="1">
        <v>754</v>
      </c>
      <c r="G44" s="1">
        <v>586</v>
      </c>
      <c r="H44" s="1">
        <v>960</v>
      </c>
      <c r="I44" s="1">
        <v>0.64400000000000002</v>
      </c>
      <c r="J44" s="1">
        <f t="shared" si="0"/>
        <v>643200</v>
      </c>
      <c r="K44" s="5">
        <f t="shared" si="1"/>
        <v>1286.4000000000001</v>
      </c>
      <c r="L44" s="1"/>
      <c r="M44" s="1"/>
      <c r="P44" s="6" t="s">
        <v>96</v>
      </c>
      <c r="Q44" s="30"/>
      <c r="R44" s="7"/>
      <c r="S44" s="7"/>
      <c r="T44" s="7"/>
      <c r="U44" s="7"/>
      <c r="V44" s="7"/>
    </row>
    <row r="45" spans="2:22" ht="29.25" customHeight="1">
      <c r="B45" s="1" t="s">
        <v>14</v>
      </c>
      <c r="C45" s="1">
        <v>4371</v>
      </c>
      <c r="D45" s="1">
        <v>4934</v>
      </c>
      <c r="E45" s="1">
        <v>565</v>
      </c>
      <c r="F45" s="1">
        <v>863</v>
      </c>
      <c r="G45" s="1">
        <v>765</v>
      </c>
      <c r="H45" s="1">
        <v>563</v>
      </c>
      <c r="I45" s="1">
        <v>0.45800000000000002</v>
      </c>
      <c r="J45" s="1">
        <f t="shared" si="0"/>
        <v>458282</v>
      </c>
      <c r="K45" s="5">
        <f t="shared" si="1"/>
        <v>916.56400000000008</v>
      </c>
      <c r="L45" s="1"/>
      <c r="M45" s="1"/>
      <c r="P45" s="8" t="s">
        <v>97</v>
      </c>
      <c r="Q45" s="31">
        <f>273*Q41/U35*(Q37/Q40-S37/S40)</f>
        <v>8.18161384485558E-2</v>
      </c>
      <c r="R45" s="32" t="s">
        <v>98</v>
      </c>
      <c r="S45" s="33" t="s">
        <v>99</v>
      </c>
      <c r="T45" s="34"/>
      <c r="U45" s="34" t="s">
        <v>100</v>
      </c>
      <c r="V45" s="35"/>
    </row>
    <row r="46" spans="2:22" ht="24.75" customHeight="1" thickBot="1">
      <c r="B46" s="1" t="s">
        <v>15</v>
      </c>
      <c r="C46" s="1">
        <v>5038</v>
      </c>
      <c r="D46" s="1">
        <v>6918</v>
      </c>
      <c r="E46" s="1">
        <v>1887</v>
      </c>
      <c r="F46" s="1">
        <v>1211</v>
      </c>
      <c r="G46" s="1">
        <v>882</v>
      </c>
      <c r="H46" s="1">
        <v>1880</v>
      </c>
      <c r="I46" s="1">
        <v>1.966</v>
      </c>
      <c r="J46" s="1">
        <f t="shared" si="0"/>
        <v>1967420</v>
      </c>
      <c r="K46" s="5">
        <f t="shared" si="1"/>
        <v>3934.84</v>
      </c>
      <c r="L46" s="1"/>
      <c r="M46" s="1"/>
      <c r="P46" s="36" t="s">
        <v>101</v>
      </c>
      <c r="Q46" s="37">
        <f>Q45*((2^2-0.965^2)/(Q37^2-Q38^2))</f>
        <v>25.81751365218172</v>
      </c>
      <c r="R46" s="38" t="s">
        <v>98</v>
      </c>
      <c r="S46" s="14"/>
      <c r="T46" s="14"/>
      <c r="U46" s="14"/>
      <c r="V46" s="15"/>
    </row>
    <row r="47" spans="2:22">
      <c r="B47" s="1" t="s">
        <v>16</v>
      </c>
      <c r="C47" s="1">
        <v>5053</v>
      </c>
      <c r="D47" s="1">
        <v>6367</v>
      </c>
      <c r="E47" s="1">
        <v>1319</v>
      </c>
      <c r="F47" s="1">
        <v>1114</v>
      </c>
      <c r="G47" s="1">
        <v>884</v>
      </c>
      <c r="H47" s="1">
        <v>1314</v>
      </c>
      <c r="I47" s="1">
        <v>1.3129999999999999</v>
      </c>
      <c r="J47" s="1">
        <f t="shared" si="0"/>
        <v>1312686</v>
      </c>
      <c r="K47" s="5">
        <f t="shared" si="1"/>
        <v>2625.3720000000003</v>
      </c>
      <c r="L47" s="1"/>
      <c r="M47" s="1"/>
    </row>
    <row r="48" spans="2:22">
      <c r="B48" s="1" t="s">
        <v>17</v>
      </c>
      <c r="C48" s="1">
        <v>6453</v>
      </c>
      <c r="D48" s="1">
        <v>6903</v>
      </c>
      <c r="E48" s="1">
        <v>478</v>
      </c>
      <c r="F48" s="1">
        <v>1208</v>
      </c>
      <c r="G48" s="1">
        <v>1125</v>
      </c>
      <c r="H48" s="1">
        <v>476</v>
      </c>
      <c r="I48" s="1">
        <v>0.55500000000000005</v>
      </c>
      <c r="J48" s="1">
        <f t="shared" si="0"/>
        <v>524925</v>
      </c>
      <c r="K48" s="5">
        <f t="shared" si="1"/>
        <v>1049.8499999999999</v>
      </c>
      <c r="L48" s="1"/>
      <c r="M48" s="1"/>
    </row>
    <row r="49" spans="1:13">
      <c r="B49" s="1" t="s">
        <v>18</v>
      </c>
      <c r="C49" s="1">
        <v>2472</v>
      </c>
      <c r="D49" s="1">
        <v>3204</v>
      </c>
      <c r="E49" s="1">
        <v>744</v>
      </c>
      <c r="F49" s="1">
        <v>1130</v>
      </c>
      <c r="G49" s="1">
        <v>872</v>
      </c>
      <c r="H49" s="1">
        <v>732</v>
      </c>
      <c r="I49" s="1">
        <v>0.73299999999999998</v>
      </c>
      <c r="J49" s="1">
        <f t="shared" si="0"/>
        <v>732732</v>
      </c>
      <c r="K49" s="5">
        <f t="shared" si="1"/>
        <v>1465.4639999999999</v>
      </c>
      <c r="L49" s="1"/>
      <c r="M49" s="1"/>
    </row>
    <row r="50" spans="1:13">
      <c r="B50" s="1" t="s">
        <v>19</v>
      </c>
      <c r="C50" s="1">
        <v>2487</v>
      </c>
      <c r="D50" s="1">
        <v>3189</v>
      </c>
      <c r="E50" s="1">
        <v>713</v>
      </c>
      <c r="F50" s="1">
        <v>1125</v>
      </c>
      <c r="G50" s="1">
        <v>877</v>
      </c>
      <c r="H50" s="1">
        <v>702</v>
      </c>
      <c r="I50" s="1">
        <v>0.70299999999999996</v>
      </c>
      <c r="J50" s="1">
        <f t="shared" si="0"/>
        <v>702702</v>
      </c>
      <c r="K50" s="5">
        <f t="shared" si="1"/>
        <v>1405.404</v>
      </c>
      <c r="L50" s="1"/>
      <c r="M50" s="1"/>
    </row>
    <row r="51" spans="1:13">
      <c r="B51" s="1" t="s">
        <v>20</v>
      </c>
      <c r="C51" s="1">
        <v>3336</v>
      </c>
      <c r="D51" s="1">
        <v>4949</v>
      </c>
      <c r="E51" s="1">
        <v>1619</v>
      </c>
      <c r="F51" s="1">
        <v>868</v>
      </c>
      <c r="G51" s="1">
        <v>584</v>
      </c>
      <c r="H51" s="1">
        <v>1613</v>
      </c>
      <c r="I51" s="1">
        <v>1.169</v>
      </c>
      <c r="J51" s="1">
        <f t="shared" si="0"/>
        <v>1171038</v>
      </c>
      <c r="K51" s="5">
        <f t="shared" si="1"/>
        <v>2342.076</v>
      </c>
      <c r="L51" s="1"/>
      <c r="M51" s="1"/>
    </row>
    <row r="52" spans="1:13">
      <c r="B52" s="1" t="s">
        <v>21</v>
      </c>
      <c r="C52" s="1">
        <v>3351</v>
      </c>
      <c r="D52" s="1">
        <v>4311</v>
      </c>
      <c r="E52" s="1">
        <v>964</v>
      </c>
      <c r="F52" s="1">
        <v>754</v>
      </c>
      <c r="G52" s="1">
        <v>586</v>
      </c>
      <c r="H52" s="1">
        <v>960</v>
      </c>
      <c r="I52" s="1">
        <v>0.64400000000000002</v>
      </c>
      <c r="J52" s="1">
        <f t="shared" si="0"/>
        <v>643200</v>
      </c>
      <c r="K52" s="5">
        <f t="shared" si="1"/>
        <v>1286.4000000000001</v>
      </c>
      <c r="L52" s="1"/>
      <c r="M52" s="1"/>
    </row>
    <row r="53" spans="1:13">
      <c r="B53" s="1" t="s">
        <v>22</v>
      </c>
      <c r="C53" s="1">
        <v>4371</v>
      </c>
      <c r="D53" s="1">
        <v>4934</v>
      </c>
      <c r="E53" s="1">
        <v>565</v>
      </c>
      <c r="F53" s="1">
        <v>863</v>
      </c>
      <c r="G53" s="1">
        <v>765</v>
      </c>
      <c r="H53" s="1">
        <v>563</v>
      </c>
      <c r="I53" s="1">
        <v>0.45800000000000002</v>
      </c>
      <c r="J53" s="1">
        <f t="shared" si="0"/>
        <v>458282</v>
      </c>
      <c r="K53" s="5">
        <f t="shared" si="1"/>
        <v>916.56400000000008</v>
      </c>
      <c r="L53" s="1"/>
      <c r="M53" s="1"/>
    </row>
    <row r="54" spans="1:13">
      <c r="B54" s="1" t="s">
        <v>23</v>
      </c>
      <c r="C54" s="1">
        <v>5038</v>
      </c>
      <c r="D54" s="1">
        <v>6918</v>
      </c>
      <c r="E54" s="1">
        <v>1887</v>
      </c>
      <c r="F54" s="1">
        <v>1211</v>
      </c>
      <c r="G54" s="1">
        <v>882</v>
      </c>
      <c r="H54" s="1">
        <v>1880</v>
      </c>
      <c r="I54" s="1">
        <v>1.966</v>
      </c>
      <c r="J54" s="1">
        <f t="shared" si="0"/>
        <v>1967420</v>
      </c>
      <c r="K54" s="5">
        <f t="shared" si="1"/>
        <v>3934.84</v>
      </c>
      <c r="L54" s="1"/>
      <c r="M54" s="1"/>
    </row>
    <row r="55" spans="1:13">
      <c r="B55" s="1" t="s">
        <v>24</v>
      </c>
      <c r="C55" s="1">
        <v>5053</v>
      </c>
      <c r="D55" s="1">
        <v>6367</v>
      </c>
      <c r="E55" s="1">
        <v>1319</v>
      </c>
      <c r="F55" s="1">
        <v>1114</v>
      </c>
      <c r="G55" s="1">
        <v>884</v>
      </c>
      <c r="H55" s="1">
        <v>1314</v>
      </c>
      <c r="I55" s="1">
        <v>1.3129999999999999</v>
      </c>
      <c r="J55" s="1">
        <f t="shared" si="0"/>
        <v>1312686</v>
      </c>
      <c r="K55" s="5">
        <f t="shared" si="1"/>
        <v>2625.3720000000003</v>
      </c>
      <c r="L55" s="1"/>
      <c r="M55" s="1"/>
    </row>
    <row r="56" spans="1:13">
      <c r="B56" s="1" t="s">
        <v>25</v>
      </c>
      <c r="C56" s="1">
        <v>6427</v>
      </c>
      <c r="D56" s="1">
        <v>6903</v>
      </c>
      <c r="E56" s="1">
        <v>478</v>
      </c>
      <c r="F56" s="1">
        <v>1208</v>
      </c>
      <c r="G56" s="1">
        <v>1125</v>
      </c>
      <c r="H56" s="1">
        <v>476</v>
      </c>
      <c r="I56" s="1">
        <v>0.55500000000000005</v>
      </c>
      <c r="J56" s="1">
        <f t="shared" si="0"/>
        <v>555254</v>
      </c>
      <c r="K56" s="5">
        <f t="shared" si="1"/>
        <v>1110.508</v>
      </c>
      <c r="L56" s="1"/>
      <c r="M56" s="1"/>
    </row>
    <row r="57" spans="1:13">
      <c r="B57" s="1" t="s">
        <v>26</v>
      </c>
      <c r="C57" s="1">
        <v>2692</v>
      </c>
      <c r="D57" s="1">
        <v>3204</v>
      </c>
      <c r="E57" s="1">
        <v>520</v>
      </c>
      <c r="F57" s="1">
        <v>1130</v>
      </c>
      <c r="G57" s="1">
        <v>949</v>
      </c>
      <c r="H57" s="1">
        <v>512</v>
      </c>
      <c r="I57" s="1">
        <v>0.53300000000000003</v>
      </c>
      <c r="J57" s="1">
        <f t="shared" si="0"/>
        <v>532224</v>
      </c>
      <c r="K57" s="5">
        <f t="shared" si="1"/>
        <v>1064.4480000000001</v>
      </c>
      <c r="L57" s="1"/>
      <c r="M57" s="1"/>
    </row>
    <row r="58" spans="1:13">
      <c r="B58" s="1" t="s">
        <v>27</v>
      </c>
      <c r="C58" s="1">
        <v>2707</v>
      </c>
      <c r="D58" s="1">
        <v>3189</v>
      </c>
      <c r="E58" s="1">
        <v>490</v>
      </c>
      <c r="F58" s="1">
        <v>1125</v>
      </c>
      <c r="G58" s="1">
        <v>955</v>
      </c>
      <c r="H58" s="1">
        <v>482</v>
      </c>
      <c r="I58" s="1">
        <v>0.502</v>
      </c>
      <c r="J58" s="1">
        <f t="shared" si="0"/>
        <v>501280</v>
      </c>
      <c r="K58" s="5">
        <f t="shared" si="1"/>
        <v>1002.56</v>
      </c>
      <c r="L58" s="1"/>
      <c r="M58" s="1"/>
    </row>
    <row r="59" spans="1:13">
      <c r="A59" t="s">
        <v>51</v>
      </c>
      <c r="B59" s="4" t="s">
        <v>28</v>
      </c>
      <c r="C59" s="4">
        <v>3336</v>
      </c>
      <c r="D59" s="4">
        <v>4949</v>
      </c>
      <c r="E59" s="4">
        <v>1619</v>
      </c>
      <c r="F59" s="4">
        <v>866</v>
      </c>
      <c r="G59" s="4">
        <v>584</v>
      </c>
      <c r="H59" s="4">
        <v>1613</v>
      </c>
      <c r="I59" s="4">
        <v>1.169</v>
      </c>
      <c r="J59" s="4">
        <f t="shared" si="0"/>
        <v>1169425</v>
      </c>
      <c r="K59" s="40">
        <f t="shared" si="1"/>
        <v>2338.85</v>
      </c>
      <c r="L59" s="1"/>
      <c r="M59" s="1"/>
    </row>
    <row r="60" spans="1:13">
      <c r="A60" t="s">
        <v>50</v>
      </c>
      <c r="B60" s="4" t="s">
        <v>29</v>
      </c>
      <c r="C60" s="4">
        <v>3351</v>
      </c>
      <c r="D60" s="4">
        <v>4311</v>
      </c>
      <c r="E60" s="4">
        <v>964</v>
      </c>
      <c r="F60" s="4">
        <v>754</v>
      </c>
      <c r="G60" s="4">
        <v>586</v>
      </c>
      <c r="H60" s="4">
        <v>960</v>
      </c>
      <c r="I60" s="4">
        <v>0.64400000000000002</v>
      </c>
      <c r="J60" s="4">
        <f t="shared" si="0"/>
        <v>643200</v>
      </c>
      <c r="K60" s="40">
        <f t="shared" si="1"/>
        <v>1286.4000000000001</v>
      </c>
      <c r="L60" s="1"/>
      <c r="M60" s="1"/>
    </row>
    <row r="61" spans="1:13">
      <c r="A61" t="s">
        <v>49</v>
      </c>
      <c r="B61" s="4" t="s">
        <v>30</v>
      </c>
      <c r="C61" s="4">
        <v>4371</v>
      </c>
      <c r="D61" s="4">
        <v>4934</v>
      </c>
      <c r="E61" s="4">
        <v>565</v>
      </c>
      <c r="F61" s="4">
        <v>863</v>
      </c>
      <c r="G61" s="4">
        <v>765</v>
      </c>
      <c r="H61" s="4">
        <v>563</v>
      </c>
      <c r="I61" s="4">
        <v>0.45800000000000002</v>
      </c>
      <c r="J61" s="4">
        <f t="shared" si="0"/>
        <v>458282</v>
      </c>
      <c r="K61" s="40">
        <f t="shared" si="1"/>
        <v>916.56400000000008</v>
      </c>
      <c r="L61" s="1"/>
      <c r="M61" s="1"/>
    </row>
    <row r="62" spans="1:13">
      <c r="A62" t="s">
        <v>51</v>
      </c>
      <c r="B62" s="4" t="s">
        <v>31</v>
      </c>
      <c r="C62" s="4">
        <v>5038</v>
      </c>
      <c r="D62" s="4">
        <v>6918</v>
      </c>
      <c r="E62" s="4">
        <v>1887</v>
      </c>
      <c r="F62" s="4">
        <v>1211</v>
      </c>
      <c r="G62" s="4">
        <v>882</v>
      </c>
      <c r="H62" s="4">
        <v>1880</v>
      </c>
      <c r="I62" s="4">
        <v>1.966</v>
      </c>
      <c r="J62" s="4">
        <f t="shared" si="0"/>
        <v>1967420</v>
      </c>
      <c r="K62" s="40">
        <f t="shared" si="1"/>
        <v>3934.84</v>
      </c>
      <c r="L62" s="1"/>
      <c r="M62" s="1"/>
    </row>
    <row r="63" spans="1:13">
      <c r="A63" t="s">
        <v>50</v>
      </c>
      <c r="B63" s="4" t="s">
        <v>32</v>
      </c>
      <c r="C63" s="4">
        <v>5053</v>
      </c>
      <c r="D63" s="4">
        <v>6367</v>
      </c>
      <c r="E63" s="4">
        <v>1319</v>
      </c>
      <c r="F63" s="4">
        <v>1114</v>
      </c>
      <c r="G63" s="4">
        <v>884</v>
      </c>
      <c r="H63" s="4">
        <v>1314</v>
      </c>
      <c r="I63" s="4">
        <v>1.3129999999999999</v>
      </c>
      <c r="J63" s="4">
        <f t="shared" si="0"/>
        <v>1312686</v>
      </c>
      <c r="K63" s="40">
        <f t="shared" si="1"/>
        <v>2625.3720000000003</v>
      </c>
      <c r="L63" s="1"/>
      <c r="M63" s="1"/>
    </row>
    <row r="64" spans="1:13">
      <c r="A64" t="s">
        <v>49</v>
      </c>
      <c r="B64" s="4" t="s">
        <v>33</v>
      </c>
      <c r="C64" s="4">
        <v>6427</v>
      </c>
      <c r="D64" s="4">
        <v>6903</v>
      </c>
      <c r="E64" s="4">
        <v>478</v>
      </c>
      <c r="F64" s="4">
        <v>1208</v>
      </c>
      <c r="G64" s="4">
        <v>1125</v>
      </c>
      <c r="H64" s="4">
        <v>476</v>
      </c>
      <c r="I64" s="4">
        <v>0.55500000000000005</v>
      </c>
      <c r="J64" s="4">
        <f t="shared" si="0"/>
        <v>555254</v>
      </c>
      <c r="K64" s="40">
        <f t="shared" si="1"/>
        <v>1110.508</v>
      </c>
      <c r="L64" s="1"/>
      <c r="M64" s="1"/>
    </row>
    <row r="67" spans="3:11">
      <c r="F67" t="s">
        <v>52</v>
      </c>
    </row>
    <row r="69" spans="3:11">
      <c r="F69" s="1" t="s">
        <v>53</v>
      </c>
      <c r="G69" s="1" t="s">
        <v>54</v>
      </c>
      <c r="H69" s="1" t="s">
        <v>62</v>
      </c>
    </row>
    <row r="70" spans="3:11">
      <c r="F70" s="1" t="s">
        <v>57</v>
      </c>
      <c r="G70" s="1" t="s">
        <v>58</v>
      </c>
      <c r="H70" s="1" t="s">
        <v>63</v>
      </c>
    </row>
    <row r="71" spans="3:11">
      <c r="F71" s="1">
        <v>600</v>
      </c>
      <c r="G71" s="1">
        <v>19.64</v>
      </c>
      <c r="H71" s="1"/>
    </row>
    <row r="72" spans="3:11">
      <c r="F72" s="1">
        <v>854</v>
      </c>
      <c r="G72" s="1">
        <v>19.5</v>
      </c>
      <c r="H72" s="1"/>
    </row>
    <row r="73" spans="3:11">
      <c r="E73" s="1" t="s">
        <v>55</v>
      </c>
      <c r="F73" s="1">
        <f>F72-F71</f>
        <v>254</v>
      </c>
      <c r="G73" s="1">
        <f>G72-G71</f>
        <v>-0.14000000000000057</v>
      </c>
      <c r="H73" s="1">
        <v>2.4</v>
      </c>
    </row>
    <row r="75" spans="3:11">
      <c r="E75" s="1" t="s">
        <v>56</v>
      </c>
      <c r="F75" s="1">
        <f>G73/F73</f>
        <v>-5.5118110236220702E-4</v>
      </c>
      <c r="G75" s="1"/>
      <c r="I75" s="1" t="s">
        <v>64</v>
      </c>
      <c r="J75" s="1">
        <f>G73*H73/F73</f>
        <v>-1.3228346456692966E-3</v>
      </c>
      <c r="K75" s="1"/>
    </row>
    <row r="76" spans="3:11">
      <c r="E76" s="1"/>
      <c r="F76" s="1" t="s">
        <v>59</v>
      </c>
      <c r="G76" s="1"/>
      <c r="I76" s="1"/>
      <c r="J76" s="1" t="s">
        <v>65</v>
      </c>
      <c r="K76" s="1" t="s">
        <v>66</v>
      </c>
    </row>
    <row r="77" spans="3:11">
      <c r="E77" s="1"/>
      <c r="F77" s="1">
        <f>F75*60</f>
        <v>-3.3070866141732422E-2</v>
      </c>
      <c r="G77" s="1" t="s">
        <v>60</v>
      </c>
      <c r="I77" s="1"/>
      <c r="J77" s="1"/>
      <c r="K77" s="1"/>
    </row>
    <row r="78" spans="3:11">
      <c r="E78" s="1"/>
      <c r="F78" s="1" t="s">
        <v>61</v>
      </c>
      <c r="G78" s="1" t="s">
        <v>60</v>
      </c>
      <c r="I78" s="1"/>
      <c r="J78" s="1"/>
      <c r="K78" s="1"/>
    </row>
    <row r="80" spans="3:11">
      <c r="C80" t="s">
        <v>102</v>
      </c>
    </row>
    <row r="81" spans="2:16">
      <c r="B81" s="6"/>
      <c r="C81" s="7"/>
      <c r="D81" s="7"/>
      <c r="E81" s="7"/>
      <c r="F81" s="7"/>
      <c r="G81" s="7"/>
      <c r="H81" s="7"/>
    </row>
    <row r="82" spans="2:16" ht="15" customHeight="1">
      <c r="C82" t="s">
        <v>106</v>
      </c>
      <c r="D82" t="s">
        <v>103</v>
      </c>
      <c r="I82" t="s">
        <v>110</v>
      </c>
    </row>
    <row r="84" spans="2:16">
      <c r="B84" s="41">
        <v>1</v>
      </c>
      <c r="D84" s="1">
        <f>273*H73/F73*((1.01964/293)-(1.0195/293))</f>
        <v>1.2325387654193082E-6</v>
      </c>
      <c r="E84" s="1" t="s">
        <v>104</v>
      </c>
      <c r="H84" s="42" t="s">
        <v>132</v>
      </c>
      <c r="I84" s="42"/>
      <c r="J84" s="42"/>
      <c r="K84" s="42"/>
      <c r="L84" s="42"/>
      <c r="M84" s="42"/>
      <c r="N84" s="42"/>
      <c r="O84" s="42"/>
    </row>
    <row r="85" spans="2:16" ht="15.75" customHeight="1">
      <c r="B85" s="41">
        <v>2</v>
      </c>
      <c r="D85" s="1">
        <f>D84*1000</f>
        <v>1.2325387654193083E-3</v>
      </c>
      <c r="E85" s="1" t="s">
        <v>105</v>
      </c>
    </row>
    <row r="86" spans="2:16" ht="15.75" customHeight="1">
      <c r="B86" s="41">
        <v>3</v>
      </c>
      <c r="D86" s="1">
        <f>D85*3600</f>
        <v>4.4371395555095097</v>
      </c>
      <c r="E86" s="1" t="s">
        <v>122</v>
      </c>
      <c r="G86" t="s">
        <v>131</v>
      </c>
    </row>
    <row r="87" spans="2:16" ht="25.5" customHeight="1"/>
    <row r="88" spans="2:16">
      <c r="C88" t="s">
        <v>107</v>
      </c>
    </row>
    <row r="89" spans="2:16">
      <c r="D89" t="s">
        <v>66</v>
      </c>
      <c r="E89" t="s">
        <v>106</v>
      </c>
      <c r="F89">
        <v>0.98699999999999999</v>
      </c>
      <c r="G89" t="s">
        <v>112</v>
      </c>
      <c r="H89" t="s">
        <v>106</v>
      </c>
      <c r="I89" t="s">
        <v>111</v>
      </c>
      <c r="J89" t="s">
        <v>109</v>
      </c>
    </row>
    <row r="90" spans="2:16">
      <c r="H90" t="s">
        <v>106</v>
      </c>
      <c r="I90" t="s">
        <v>121</v>
      </c>
    </row>
    <row r="92" spans="2:16">
      <c r="D92" t="s">
        <v>123</v>
      </c>
    </row>
    <row r="93" spans="2:16">
      <c r="D93" t="s">
        <v>124</v>
      </c>
    </row>
    <row r="94" spans="2:16">
      <c r="D94" s="42" t="s">
        <v>135</v>
      </c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4"/>
    </row>
    <row r="96" spans="2:16">
      <c r="D96" t="s">
        <v>128</v>
      </c>
    </row>
    <row r="99" spans="4:4">
      <c r="D99" t="s">
        <v>129</v>
      </c>
    </row>
    <row r="100" spans="4:4">
      <c r="D100" t="s">
        <v>130</v>
      </c>
    </row>
    <row r="101" spans="4:4">
      <c r="D101" t="s">
        <v>133</v>
      </c>
    </row>
    <row r="103" spans="4:4">
      <c r="D103" t="s">
        <v>137</v>
      </c>
    </row>
    <row r="104" spans="4:4">
      <c r="D104" t="s">
        <v>136</v>
      </c>
    </row>
    <row r="105" spans="4:4">
      <c r="D105">
        <f>0.0004*15000</f>
        <v>6</v>
      </c>
    </row>
    <row r="107" spans="4:4">
      <c r="D107" t="s">
        <v>138</v>
      </c>
    </row>
  </sheetData>
  <mergeCells count="6">
    <mergeCell ref="S24:S25"/>
    <mergeCell ref="T24:V25"/>
    <mergeCell ref="Q28:V28"/>
    <mergeCell ref="Q34:R34"/>
    <mergeCell ref="S34:T34"/>
    <mergeCell ref="U34:V34"/>
  </mergeCells>
  <phoneticPr fontId="0" type="noConversion"/>
  <hyperlinks>
    <hyperlink ref="K19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CERN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icrotty2</dc:creator>
  <cp:lastModifiedBy>icrotty2</cp:lastModifiedBy>
  <dcterms:created xsi:type="dcterms:W3CDTF">2011-06-08T15:15:03Z</dcterms:created>
  <dcterms:modified xsi:type="dcterms:W3CDTF">2011-06-30T13:39:27Z</dcterms:modified>
</cp:coreProperties>
</file>