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13395" windowHeight="13560" activeTab="1"/>
  </bookViews>
  <sheets>
    <sheet name="HVplusZRE4" sheetId="2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F49" i="4" l="1"/>
  <c r="AH54" i="2"/>
  <c r="AA54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18" i="2"/>
  <c r="V12" i="2" l="1"/>
  <c r="AE19" i="2"/>
  <c r="AE32" i="2"/>
  <c r="AE18" i="2"/>
  <c r="AG18" i="2" s="1"/>
  <c r="Y19" i="2"/>
  <c r="Y32" i="2"/>
  <c r="Y18" i="2"/>
  <c r="AF18" i="2" s="1"/>
  <c r="V32" i="2"/>
  <c r="T32" i="2"/>
  <c r="V19" i="2"/>
  <c r="T19" i="2"/>
  <c r="V18" i="2"/>
  <c r="AD18" i="2"/>
  <c r="Z18" i="2" l="1"/>
  <c r="AI18" i="2" s="1"/>
  <c r="AG19" i="2"/>
  <c r="AG32" i="2"/>
  <c r="AD32" i="2"/>
  <c r="AD19" i="2"/>
  <c r="AF19" i="2"/>
  <c r="AF32" i="2"/>
  <c r="AW18" i="2"/>
  <c r="Z19" i="2"/>
  <c r="AI19" i="2" s="1"/>
  <c r="Z32" i="2"/>
  <c r="AI32" i="2" s="1"/>
  <c r="S54" i="2" l="1"/>
  <c r="AL32" i="2" l="1"/>
  <c r="AT33" i="2"/>
  <c r="AS32" i="2"/>
  <c r="AU33" i="2" s="1"/>
  <c r="AO33" i="2"/>
  <c r="AO34" i="2"/>
  <c r="AO35" i="2"/>
  <c r="AO36" i="2"/>
  <c r="AO37" i="2"/>
  <c r="AO38" i="2"/>
  <c r="AO39" i="2"/>
  <c r="AO32" i="2"/>
  <c r="Q19" i="2" l="1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18" i="2"/>
  <c r="V53" i="2" l="1"/>
  <c r="R53" i="2"/>
  <c r="T53" i="2" s="1"/>
  <c r="V49" i="2"/>
  <c r="R49" i="2"/>
  <c r="T49" i="2" s="1"/>
  <c r="V45" i="2"/>
  <c r="R45" i="2"/>
  <c r="T45" i="2" s="1"/>
  <c r="V41" i="2"/>
  <c r="R41" i="2"/>
  <c r="T41" i="2" s="1"/>
  <c r="V37" i="2"/>
  <c r="R37" i="2"/>
  <c r="T37" i="2" s="1"/>
  <c r="V31" i="2"/>
  <c r="R31" i="2"/>
  <c r="T31" i="2" s="1"/>
  <c r="V27" i="2"/>
  <c r="R27" i="2"/>
  <c r="T27" i="2" s="1"/>
  <c r="R52" i="2"/>
  <c r="T52" i="2" s="1"/>
  <c r="V52" i="2"/>
  <c r="V50" i="2"/>
  <c r="R50" i="2"/>
  <c r="T50" i="2" s="1"/>
  <c r="R48" i="2"/>
  <c r="T48" i="2" s="1"/>
  <c r="V48" i="2"/>
  <c r="V46" i="2"/>
  <c r="R46" i="2"/>
  <c r="T46" i="2" s="1"/>
  <c r="R44" i="2"/>
  <c r="T44" i="2" s="1"/>
  <c r="V44" i="2"/>
  <c r="V42" i="2"/>
  <c r="R42" i="2"/>
  <c r="T42" i="2" s="1"/>
  <c r="R40" i="2"/>
  <c r="T40" i="2" s="1"/>
  <c r="V40" i="2"/>
  <c r="V38" i="2"/>
  <c r="R38" i="2"/>
  <c r="T38" i="2" s="1"/>
  <c r="R36" i="2"/>
  <c r="T36" i="2" s="1"/>
  <c r="V36" i="2"/>
  <c r="R34" i="2"/>
  <c r="T34" i="2" s="1"/>
  <c r="V34" i="2"/>
  <c r="R32" i="2"/>
  <c r="X32" i="2"/>
  <c r="R30" i="2"/>
  <c r="T30" i="2" s="1"/>
  <c r="V30" i="2"/>
  <c r="R28" i="2"/>
  <c r="T28" i="2" s="1"/>
  <c r="V28" i="2"/>
  <c r="R26" i="2"/>
  <c r="T26" i="2" s="1"/>
  <c r="V26" i="2"/>
  <c r="R24" i="2"/>
  <c r="T24" i="2" s="1"/>
  <c r="V24" i="2"/>
  <c r="R22" i="2"/>
  <c r="T22" i="2" s="1"/>
  <c r="V22" i="2"/>
  <c r="R20" i="2"/>
  <c r="T20" i="2" s="1"/>
  <c r="V20" i="2"/>
  <c r="V51" i="2"/>
  <c r="R51" i="2"/>
  <c r="T51" i="2" s="1"/>
  <c r="V47" i="2"/>
  <c r="R47" i="2"/>
  <c r="T47" i="2" s="1"/>
  <c r="V43" i="2"/>
  <c r="R43" i="2"/>
  <c r="T43" i="2" s="1"/>
  <c r="V39" i="2"/>
  <c r="R39" i="2"/>
  <c r="V35" i="2"/>
  <c r="R35" i="2"/>
  <c r="T35" i="2" s="1"/>
  <c r="V33" i="2"/>
  <c r="R33" i="2"/>
  <c r="T33" i="2" s="1"/>
  <c r="V29" i="2"/>
  <c r="R29" i="2"/>
  <c r="T29" i="2" s="1"/>
  <c r="V25" i="2"/>
  <c r="R25" i="2"/>
  <c r="T25" i="2" s="1"/>
  <c r="V23" i="2"/>
  <c r="R23" i="2"/>
  <c r="T23" i="2" s="1"/>
  <c r="V21" i="2"/>
  <c r="R21" i="2"/>
  <c r="T21" i="2" s="1"/>
  <c r="R19" i="2"/>
  <c r="R18" i="2"/>
  <c r="T18" i="2" s="1"/>
  <c r="AW51" i="2"/>
  <c r="AW45" i="2"/>
  <c r="AW52" i="2"/>
  <c r="AW50" i="2"/>
  <c r="AW48" i="2"/>
  <c r="AW46" i="2"/>
  <c r="AW44" i="2"/>
  <c r="AW42" i="2"/>
  <c r="AW40" i="2"/>
  <c r="AW37" i="2"/>
  <c r="AW35" i="2"/>
  <c r="AW33" i="2"/>
  <c r="AW30" i="2"/>
  <c r="AW28" i="2"/>
  <c r="AW26" i="2"/>
  <c r="AW22" i="2"/>
  <c r="AW20" i="2"/>
  <c r="AW53" i="2"/>
  <c r="AW49" i="2"/>
  <c r="AW47" i="2"/>
  <c r="AW43" i="2"/>
  <c r="AW41" i="2"/>
  <c r="AW38" i="2"/>
  <c r="AW36" i="2"/>
  <c r="AW34" i="2"/>
  <c r="AW31" i="2"/>
  <c r="AW29" i="2"/>
  <c r="AW27" i="2"/>
  <c r="AW25" i="2"/>
  <c r="AW23" i="2"/>
  <c r="AW21" i="2"/>
  <c r="AW24" i="2"/>
  <c r="AK24" i="2"/>
  <c r="AL24" i="2" s="1"/>
  <c r="R54" i="2"/>
  <c r="AW19" i="2"/>
  <c r="BR53" i="2"/>
  <c r="BQ53" i="2"/>
  <c r="BR52" i="2"/>
  <c r="BQ52" i="2"/>
  <c r="BR51" i="2"/>
  <c r="BQ51" i="2"/>
  <c r="BR50" i="2"/>
  <c r="BQ50" i="2"/>
  <c r="BR49" i="2"/>
  <c r="BQ49" i="2"/>
  <c r="BR48" i="2"/>
  <c r="BQ48" i="2"/>
  <c r="BR47" i="2"/>
  <c r="BQ47" i="2"/>
  <c r="BR46" i="2"/>
  <c r="BQ46" i="2"/>
  <c r="BR45" i="2"/>
  <c r="BQ45" i="2"/>
  <c r="BR44" i="2"/>
  <c r="BQ44" i="2"/>
  <c r="BR43" i="2"/>
  <c r="BQ43" i="2"/>
  <c r="BR42" i="2"/>
  <c r="BQ42" i="2"/>
  <c r="BR41" i="2"/>
  <c r="BQ41" i="2"/>
  <c r="BR40" i="2"/>
  <c r="BQ40" i="2"/>
  <c r="BR39" i="2"/>
  <c r="BQ39" i="2"/>
  <c r="BR38" i="2"/>
  <c r="BQ38" i="2"/>
  <c r="BR37" i="2"/>
  <c r="BQ37" i="2"/>
  <c r="BR36" i="2"/>
  <c r="BQ36" i="2"/>
  <c r="BR35" i="2"/>
  <c r="BQ35" i="2"/>
  <c r="BR34" i="2"/>
  <c r="BQ34" i="2"/>
  <c r="BR33" i="2"/>
  <c r="BQ33" i="2"/>
  <c r="BR32" i="2"/>
  <c r="BQ32" i="2"/>
  <c r="BR31" i="2"/>
  <c r="BQ31" i="2"/>
  <c r="BR30" i="2"/>
  <c r="BQ30" i="2"/>
  <c r="BR29" i="2"/>
  <c r="BQ29" i="2"/>
  <c r="BR28" i="2"/>
  <c r="BQ28" i="2"/>
  <c r="BR27" i="2"/>
  <c r="BQ27" i="2"/>
  <c r="BR26" i="2"/>
  <c r="BQ26" i="2"/>
  <c r="BR25" i="2"/>
  <c r="BQ25" i="2"/>
  <c r="BR24" i="2"/>
  <c r="BQ24" i="2"/>
  <c r="BR23" i="2"/>
  <c r="BQ23" i="2"/>
  <c r="BR22" i="2"/>
  <c r="BQ22" i="2"/>
  <c r="BR21" i="2"/>
  <c r="BQ21" i="2"/>
  <c r="BR20" i="2"/>
  <c r="BQ20" i="2"/>
  <c r="BR19" i="2"/>
  <c r="BQ19" i="2"/>
  <c r="BE19" i="2"/>
  <c r="BH19" i="2" s="1"/>
  <c r="BJ19" i="2" s="1"/>
  <c r="BR18" i="2"/>
  <c r="BQ18" i="2"/>
  <c r="BQ12" i="2"/>
  <c r="V13" i="2" l="1"/>
  <c r="Y20" i="2"/>
  <c r="Z20" i="2" s="1"/>
  <c r="AD20" i="2"/>
  <c r="Y22" i="2"/>
  <c r="Z22" i="2" s="1"/>
  <c r="AD22" i="2"/>
  <c r="Y24" i="2"/>
  <c r="Z24" i="2" s="1"/>
  <c r="AD24" i="2"/>
  <c r="Y26" i="2"/>
  <c r="Z26" i="2" s="1"/>
  <c r="AD26" i="2"/>
  <c r="Y28" i="2"/>
  <c r="AD28" i="2"/>
  <c r="Y30" i="2"/>
  <c r="Z30" i="2" s="1"/>
  <c r="AD30" i="2"/>
  <c r="Y34" i="2"/>
  <c r="Z34" i="2" s="1"/>
  <c r="AD34" i="2"/>
  <c r="Y36" i="2"/>
  <c r="Z36" i="2" s="1"/>
  <c r="AD36" i="2"/>
  <c r="Y40" i="2"/>
  <c r="AD40" i="2"/>
  <c r="Y44" i="2"/>
  <c r="AD44" i="2"/>
  <c r="Y48" i="2"/>
  <c r="AD48" i="2"/>
  <c r="Y52" i="2"/>
  <c r="AD52" i="2"/>
  <c r="Y21" i="2"/>
  <c r="AD21" i="2"/>
  <c r="Y23" i="2"/>
  <c r="AD23" i="2"/>
  <c r="Y25" i="2"/>
  <c r="Z25" i="2" s="1"/>
  <c r="AD25" i="2"/>
  <c r="Y29" i="2"/>
  <c r="Z29" i="2" s="1"/>
  <c r="AD29" i="2"/>
  <c r="Y33" i="2"/>
  <c r="Z33" i="2" s="1"/>
  <c r="AD33" i="2"/>
  <c r="Y35" i="2"/>
  <c r="AD35" i="2"/>
  <c r="X39" i="2"/>
  <c r="Y39" i="2"/>
  <c r="Z39" i="2" s="1"/>
  <c r="AD39" i="2"/>
  <c r="Y43" i="2"/>
  <c r="Z43" i="2" s="1"/>
  <c r="AD43" i="2"/>
  <c r="Y47" i="2"/>
  <c r="Z47" i="2" s="1"/>
  <c r="AD47" i="2"/>
  <c r="Y51" i="2"/>
  <c r="Z51" i="2" s="1"/>
  <c r="AD51" i="2"/>
  <c r="Y38" i="2"/>
  <c r="Z38" i="2" s="1"/>
  <c r="AD38" i="2"/>
  <c r="Y42" i="2"/>
  <c r="AD42" i="2"/>
  <c r="Y46" i="2"/>
  <c r="AD46" i="2"/>
  <c r="Y50" i="2"/>
  <c r="AD50" i="2"/>
  <c r="Y27" i="2"/>
  <c r="Z27" i="2" s="1"/>
  <c r="AD27" i="2"/>
  <c r="Y31" i="2"/>
  <c r="Z31" i="2" s="1"/>
  <c r="AD31" i="2"/>
  <c r="Y37" i="2"/>
  <c r="Z37" i="2" s="1"/>
  <c r="AD37" i="2"/>
  <c r="Y41" i="2"/>
  <c r="Z41" i="2" s="1"/>
  <c r="AD41" i="2"/>
  <c r="Y45" i="2"/>
  <c r="Z45" i="2" s="1"/>
  <c r="AD45" i="2"/>
  <c r="X49" i="2"/>
  <c r="Y49" i="2"/>
  <c r="Z49" i="2" s="1"/>
  <c r="AD49" i="2"/>
  <c r="Y53" i="2"/>
  <c r="Z53" i="2" s="1"/>
  <c r="AD53" i="2"/>
  <c r="T39" i="2"/>
  <c r="AW39" i="2"/>
  <c r="T54" i="2"/>
  <c r="AW32" i="2"/>
  <c r="BQ15" i="2"/>
  <c r="BR15" i="2"/>
  <c r="BE18" i="2"/>
  <c r="BH18" i="2" s="1"/>
  <c r="BF19" i="2"/>
  <c r="BN19" i="2" s="1"/>
  <c r="BO19" i="2" s="1"/>
  <c r="BQ14" i="2"/>
  <c r="BQ13" i="2"/>
  <c r="BR12" i="2"/>
  <c r="BR13" i="2"/>
  <c r="BR14" i="2"/>
  <c r="AE45" i="2" l="1"/>
  <c r="AG45" i="2" s="1"/>
  <c r="AF45" i="2"/>
  <c r="AE41" i="2"/>
  <c r="AG41" i="2" s="1"/>
  <c r="AI41" i="2" s="1"/>
  <c r="BE41" i="2" s="1"/>
  <c r="AF41" i="2"/>
  <c r="AE37" i="2"/>
  <c r="AG37" i="2" s="1"/>
  <c r="AF37" i="2"/>
  <c r="AE31" i="2"/>
  <c r="AG31" i="2" s="1"/>
  <c r="AI31" i="2" s="1"/>
  <c r="AF31" i="2"/>
  <c r="AE27" i="2"/>
  <c r="AG27" i="2" s="1"/>
  <c r="AF27" i="2"/>
  <c r="AE50" i="2"/>
  <c r="AG50" i="2" s="1"/>
  <c r="AF50" i="2"/>
  <c r="AE46" i="2"/>
  <c r="AG46" i="2" s="1"/>
  <c r="AF46" i="2"/>
  <c r="AE42" i="2"/>
  <c r="AG42" i="2" s="1"/>
  <c r="AF42" i="2"/>
  <c r="AE38" i="2"/>
  <c r="AG38" i="2" s="1"/>
  <c r="AF38" i="2"/>
  <c r="AE51" i="2"/>
  <c r="AG51" i="2" s="1"/>
  <c r="AI51" i="2" s="1"/>
  <c r="AF51" i="2"/>
  <c r="AE47" i="2"/>
  <c r="AG47" i="2" s="1"/>
  <c r="AF47" i="2"/>
  <c r="AE43" i="2"/>
  <c r="AG43" i="2" s="1"/>
  <c r="AI43" i="2" s="1"/>
  <c r="AF43" i="2"/>
  <c r="AE39" i="2"/>
  <c r="AG39" i="2" s="1"/>
  <c r="AF39" i="2"/>
  <c r="Z35" i="2"/>
  <c r="Z23" i="2"/>
  <c r="AI23" i="2" s="1"/>
  <c r="Z21" i="2"/>
  <c r="Z52" i="2"/>
  <c r="AI52" i="2" s="1"/>
  <c r="Z48" i="2"/>
  <c r="Z44" i="2"/>
  <c r="AI44" i="2" s="1"/>
  <c r="Z40" i="2"/>
  <c r="Z28" i="2"/>
  <c r="AE53" i="2"/>
  <c r="AG53" i="2" s="1"/>
  <c r="AI53" i="2" s="1"/>
  <c r="AF53" i="2"/>
  <c r="AE49" i="2"/>
  <c r="AG49" i="2" s="1"/>
  <c r="AI49" i="2" s="1"/>
  <c r="AF49" i="2"/>
  <c r="AI45" i="2"/>
  <c r="AI37" i="2"/>
  <c r="BE37" i="2" s="1"/>
  <c r="AI27" i="2"/>
  <c r="Z50" i="2"/>
  <c r="Z46" i="2"/>
  <c r="AI46" i="2" s="1"/>
  <c r="Z42" i="2"/>
  <c r="AI38" i="2"/>
  <c r="AI47" i="2"/>
  <c r="AI39" i="2"/>
  <c r="AE35" i="2"/>
  <c r="AG35" i="2" s="1"/>
  <c r="AF35" i="2"/>
  <c r="AE33" i="2"/>
  <c r="AG33" i="2" s="1"/>
  <c r="AI33" i="2" s="1"/>
  <c r="AF33" i="2"/>
  <c r="BE33" i="2" s="1"/>
  <c r="AE29" i="2"/>
  <c r="AG29" i="2" s="1"/>
  <c r="AI29" i="2" s="1"/>
  <c r="AF29" i="2"/>
  <c r="BE29" i="2" s="1"/>
  <c r="AE25" i="2"/>
  <c r="AG25" i="2" s="1"/>
  <c r="AI25" i="2" s="1"/>
  <c r="AF25" i="2"/>
  <c r="BE25" i="2" s="1"/>
  <c r="AE23" i="2"/>
  <c r="AG23" i="2" s="1"/>
  <c r="AF23" i="2"/>
  <c r="AE21" i="2"/>
  <c r="AG21" i="2" s="1"/>
  <c r="AF21" i="2"/>
  <c r="AE52" i="2"/>
  <c r="AG52" i="2" s="1"/>
  <c r="AF52" i="2"/>
  <c r="AE48" i="2"/>
  <c r="AG48" i="2" s="1"/>
  <c r="AF48" i="2"/>
  <c r="AE44" i="2"/>
  <c r="AG44" i="2" s="1"/>
  <c r="AF44" i="2"/>
  <c r="AE40" i="2"/>
  <c r="AG40" i="2" s="1"/>
  <c r="AF40" i="2"/>
  <c r="AE36" i="2"/>
  <c r="AF36" i="2"/>
  <c r="AE34" i="2"/>
  <c r="AG34" i="2" s="1"/>
  <c r="AI34" i="2" s="1"/>
  <c r="AF34" i="2"/>
  <c r="AE30" i="2"/>
  <c r="AF30" i="2"/>
  <c r="AE28" i="2"/>
  <c r="AG28" i="2" s="1"/>
  <c r="AF28" i="2"/>
  <c r="AE26" i="2"/>
  <c r="AG26" i="2" s="1"/>
  <c r="AI26" i="2" s="1"/>
  <c r="AF26" i="2"/>
  <c r="BE26" i="2" s="1"/>
  <c r="AE24" i="2"/>
  <c r="AF24" i="2"/>
  <c r="AE22" i="2"/>
  <c r="AF22" i="2"/>
  <c r="AE20" i="2"/>
  <c r="AG20" i="2" s="1"/>
  <c r="AI20" i="2" s="1"/>
  <c r="AF20" i="2"/>
  <c r="BE38" i="2"/>
  <c r="BE32" i="2"/>
  <c r="BI19" i="2"/>
  <c r="BF18" i="2"/>
  <c r="BJ18" i="2"/>
  <c r="AW54" i="2"/>
  <c r="R56" i="2" s="1"/>
  <c r="AI42" i="2" l="1"/>
  <c r="BE42" i="2" s="1"/>
  <c r="AI50" i="2"/>
  <c r="BE53" i="2"/>
  <c r="BF53" i="2" s="1"/>
  <c r="BE51" i="2"/>
  <c r="AI40" i="2"/>
  <c r="AI48" i="2"/>
  <c r="AI21" i="2"/>
  <c r="BE39" i="2"/>
  <c r="BE43" i="2"/>
  <c r="BF43" i="2" s="1"/>
  <c r="BE47" i="2"/>
  <c r="BE27" i="2"/>
  <c r="BF27" i="2" s="1"/>
  <c r="BE31" i="2"/>
  <c r="BE45" i="2"/>
  <c r="BF45" i="2" s="1"/>
  <c r="BE49" i="2"/>
  <c r="BH53" i="2"/>
  <c r="BJ53" i="2" s="1"/>
  <c r="BH39" i="2"/>
  <c r="BJ39" i="2" s="1"/>
  <c r="BF39" i="2"/>
  <c r="BH47" i="2"/>
  <c r="BJ47" i="2" s="1"/>
  <c r="BF47" i="2"/>
  <c r="BH27" i="2"/>
  <c r="BJ27" i="2" s="1"/>
  <c r="BH31" i="2"/>
  <c r="BJ31" i="2" s="1"/>
  <c r="BF31" i="2"/>
  <c r="BF26" i="2"/>
  <c r="BH26" i="2"/>
  <c r="BJ26" i="2" s="1"/>
  <c r="BH25" i="2"/>
  <c r="BJ25" i="2" s="1"/>
  <c r="BF25" i="2"/>
  <c r="BH33" i="2"/>
  <c r="BJ33" i="2" s="1"/>
  <c r="BF33" i="2"/>
  <c r="BH29" i="2"/>
  <c r="BJ29" i="2" s="1"/>
  <c r="BF29" i="2"/>
  <c r="BF38" i="2"/>
  <c r="BH38" i="2"/>
  <c r="BJ38" i="2" s="1"/>
  <c r="BH41" i="2"/>
  <c r="BJ41" i="2" s="1"/>
  <c r="BF41" i="2"/>
  <c r="BH51" i="2"/>
  <c r="BJ51" i="2" s="1"/>
  <c r="BF51" i="2"/>
  <c r="BH37" i="2"/>
  <c r="BJ37" i="2" s="1"/>
  <c r="BF37" i="2"/>
  <c r="AG54" i="2"/>
  <c r="AG22" i="2"/>
  <c r="AI22" i="2" s="1"/>
  <c r="BE22" i="2"/>
  <c r="AG24" i="2"/>
  <c r="AI24" i="2" s="1"/>
  <c r="BE24" i="2"/>
  <c r="AG30" i="2"/>
  <c r="AI30" i="2" s="1"/>
  <c r="BE30" i="2"/>
  <c r="AG36" i="2"/>
  <c r="AI36" i="2" s="1"/>
  <c r="BE36" i="2"/>
  <c r="BE46" i="2"/>
  <c r="BE50" i="2"/>
  <c r="Z54" i="2"/>
  <c r="AF56" i="2" s="1"/>
  <c r="AI28" i="2"/>
  <c r="BE28" i="2" s="1"/>
  <c r="BE40" i="2"/>
  <c r="BE44" i="2"/>
  <c r="BE48" i="2"/>
  <c r="BE52" i="2"/>
  <c r="BE21" i="2"/>
  <c r="BE23" i="2"/>
  <c r="AI35" i="2"/>
  <c r="BE35" i="2" s="1"/>
  <c r="BE20" i="2"/>
  <c r="BE34" i="2"/>
  <c r="BH49" i="2"/>
  <c r="BJ49" i="2" s="1"/>
  <c r="BF49" i="2"/>
  <c r="BF32" i="2"/>
  <c r="BH32" i="2"/>
  <c r="BJ32" i="2" s="1"/>
  <c r="BI18" i="2"/>
  <c r="BN18" i="2"/>
  <c r="BO18" i="2" s="1"/>
  <c r="BH45" i="2" l="1"/>
  <c r="BJ45" i="2" s="1"/>
  <c r="BH43" i="2"/>
  <c r="BJ43" i="2" s="1"/>
  <c r="BH35" i="2"/>
  <c r="BJ35" i="2" s="1"/>
  <c r="BF35" i="2"/>
  <c r="BF28" i="2"/>
  <c r="BH28" i="2"/>
  <c r="BJ28" i="2" s="1"/>
  <c r="BF34" i="2"/>
  <c r="BH34" i="2"/>
  <c r="BJ34" i="2" s="1"/>
  <c r="BH21" i="2"/>
  <c r="BJ21" i="2" s="1"/>
  <c r="BF21" i="2"/>
  <c r="BF36" i="2"/>
  <c r="BH36" i="2"/>
  <c r="BJ36" i="2" s="1"/>
  <c r="BH20" i="2"/>
  <c r="BJ20" i="2" s="1"/>
  <c r="BF20" i="2"/>
  <c r="BH23" i="2"/>
  <c r="BJ23" i="2" s="1"/>
  <c r="BF23" i="2"/>
  <c r="BF52" i="2"/>
  <c r="BH52" i="2"/>
  <c r="BJ52" i="2" s="1"/>
  <c r="BF44" i="2"/>
  <c r="BH44" i="2"/>
  <c r="BJ44" i="2" s="1"/>
  <c r="BF50" i="2"/>
  <c r="BH50" i="2"/>
  <c r="BJ50" i="2" s="1"/>
  <c r="BF42" i="2"/>
  <c r="BH42" i="2"/>
  <c r="BJ42" i="2" s="1"/>
  <c r="BN37" i="2"/>
  <c r="BO37" i="2" s="1"/>
  <c r="BI37" i="2"/>
  <c r="BN51" i="2"/>
  <c r="BO51" i="2" s="1"/>
  <c r="BI51" i="2"/>
  <c r="BN41" i="2"/>
  <c r="BO41" i="2" s="1"/>
  <c r="BI41" i="2"/>
  <c r="BN29" i="2"/>
  <c r="BO29" i="2" s="1"/>
  <c r="BI29" i="2"/>
  <c r="BN45" i="2"/>
  <c r="BO45" i="2" s="1"/>
  <c r="BI45" i="2"/>
  <c r="BN31" i="2"/>
  <c r="BO31" i="2" s="1"/>
  <c r="BI31" i="2"/>
  <c r="BN27" i="2"/>
  <c r="BO27" i="2" s="1"/>
  <c r="BI27" i="2"/>
  <c r="BN47" i="2"/>
  <c r="BO47" i="2" s="1"/>
  <c r="BI47" i="2"/>
  <c r="BN43" i="2"/>
  <c r="BO43" i="2" s="1"/>
  <c r="BI43" i="2"/>
  <c r="BN39" i="2"/>
  <c r="BO39" i="2" s="1"/>
  <c r="BI39" i="2"/>
  <c r="BN53" i="2"/>
  <c r="BO53" i="2" s="1"/>
  <c r="BI53" i="2"/>
  <c r="BN49" i="2"/>
  <c r="BO49" i="2" s="1"/>
  <c r="BI49" i="2"/>
  <c r="BF48" i="2"/>
  <c r="BH48" i="2"/>
  <c r="BJ48" i="2" s="1"/>
  <c r="BF40" i="2"/>
  <c r="BH40" i="2"/>
  <c r="BJ40" i="2" s="1"/>
  <c r="BF46" i="2"/>
  <c r="BH46" i="2"/>
  <c r="BJ46" i="2" s="1"/>
  <c r="BF30" i="2"/>
  <c r="BH30" i="2"/>
  <c r="BJ30" i="2" s="1"/>
  <c r="BF24" i="2"/>
  <c r="BH24" i="2"/>
  <c r="BJ24" i="2" s="1"/>
  <c r="BJ15" i="2" s="1"/>
  <c r="BH22" i="2"/>
  <c r="BJ22" i="2" s="1"/>
  <c r="BF22" i="2"/>
  <c r="BN38" i="2"/>
  <c r="BO38" i="2" s="1"/>
  <c r="BI38" i="2"/>
  <c r="BN33" i="2"/>
  <c r="BO33" i="2" s="1"/>
  <c r="BI33" i="2"/>
  <c r="BN25" i="2"/>
  <c r="BO25" i="2" s="1"/>
  <c r="BI25" i="2"/>
  <c r="BI26" i="2"/>
  <c r="BN26" i="2"/>
  <c r="BO26" i="2" s="1"/>
  <c r="BN32" i="2"/>
  <c r="BO32" i="2" s="1"/>
  <c r="BI32" i="2"/>
  <c r="BJ12" i="2" l="1"/>
  <c r="BJ14" i="2"/>
  <c r="BJ13" i="2"/>
  <c r="BI24" i="2"/>
  <c r="BN24" i="2"/>
  <c r="BO24" i="2" s="1"/>
  <c r="BN30" i="2"/>
  <c r="BO30" i="2" s="1"/>
  <c r="BI30" i="2"/>
  <c r="BI46" i="2"/>
  <c r="BN46" i="2"/>
  <c r="BO46" i="2" s="1"/>
  <c r="BI40" i="2"/>
  <c r="BN40" i="2"/>
  <c r="BO40" i="2" s="1"/>
  <c r="BI48" i="2"/>
  <c r="BN48" i="2"/>
  <c r="BO48" i="2" s="1"/>
  <c r="BN23" i="2"/>
  <c r="BO23" i="2" s="1"/>
  <c r="BI23" i="2"/>
  <c r="BN20" i="2"/>
  <c r="BO20" i="2" s="1"/>
  <c r="BI20" i="2"/>
  <c r="BN21" i="2"/>
  <c r="BO21" i="2" s="1"/>
  <c r="BI21" i="2"/>
  <c r="BN35" i="2"/>
  <c r="BO35" i="2" s="1"/>
  <c r="BI35" i="2"/>
  <c r="BN22" i="2"/>
  <c r="BO22" i="2" s="1"/>
  <c r="BI22" i="2"/>
  <c r="BI42" i="2"/>
  <c r="BN42" i="2"/>
  <c r="BO42" i="2" s="1"/>
  <c r="BI50" i="2"/>
  <c r="BN50" i="2"/>
  <c r="BO50" i="2" s="1"/>
  <c r="BI44" i="2"/>
  <c r="BN44" i="2"/>
  <c r="BO44" i="2" s="1"/>
  <c r="BI52" i="2"/>
  <c r="BN52" i="2"/>
  <c r="BO52" i="2" s="1"/>
  <c r="BI36" i="2"/>
  <c r="BN36" i="2"/>
  <c r="BO36" i="2" s="1"/>
  <c r="BN34" i="2"/>
  <c r="BO34" i="2" s="1"/>
  <c r="BI34" i="2"/>
  <c r="BI28" i="2"/>
  <c r="BN28" i="2"/>
  <c r="BO28" i="2" s="1"/>
  <c r="BI12" i="2" l="1"/>
  <c r="BI14" i="2"/>
  <c r="BI13" i="2"/>
  <c r="BI15" i="2"/>
</calcChain>
</file>

<file path=xl/sharedStrings.xml><?xml version="1.0" encoding="utf-8"?>
<sst xmlns="http://schemas.openxmlformats.org/spreadsheetml/2006/main" count="192" uniqueCount="129">
  <si>
    <t>Plus 01</t>
  </si>
  <si>
    <t>Plus 02</t>
  </si>
  <si>
    <t>Plus 03</t>
  </si>
  <si>
    <t>Plus 04</t>
  </si>
  <si>
    <t>Plus 05</t>
  </si>
  <si>
    <t>Plus 06</t>
  </si>
  <si>
    <t>Plus 07</t>
  </si>
  <si>
    <t>Plus 08</t>
  </si>
  <si>
    <t>Plus 09</t>
  </si>
  <si>
    <t>Plus 10</t>
  </si>
  <si>
    <t>Plus 11</t>
  </si>
  <si>
    <t>Plus 12</t>
  </si>
  <si>
    <t>Plus 13</t>
  </si>
  <si>
    <t>Plus 14</t>
  </si>
  <si>
    <t>Plus 15</t>
  </si>
  <si>
    <t>Plus 16</t>
  </si>
  <si>
    <t>Plus 17</t>
  </si>
  <si>
    <t>Plus 18</t>
  </si>
  <si>
    <t>Plus 19</t>
  </si>
  <si>
    <t>Plus 20</t>
  </si>
  <si>
    <t>Plus 21</t>
  </si>
  <si>
    <t>Plus 22</t>
  </si>
  <si>
    <t>Plus 23</t>
  </si>
  <si>
    <t>Plus 24</t>
  </si>
  <si>
    <t>Plus 25</t>
  </si>
  <si>
    <t>Plus 26</t>
  </si>
  <si>
    <t>Plus 27</t>
  </si>
  <si>
    <t>Plus 28</t>
  </si>
  <si>
    <t>Plus 29</t>
  </si>
  <si>
    <t>Plus 30</t>
  </si>
  <si>
    <t>Plus 31</t>
  </si>
  <si>
    <t>Plus 32</t>
  </si>
  <si>
    <t>Plus 33</t>
  </si>
  <si>
    <t>Plus 34</t>
  </si>
  <si>
    <t>Plus 35</t>
  </si>
  <si>
    <t>Plus 36</t>
  </si>
  <si>
    <t>Ring 3</t>
  </si>
  <si>
    <t>Ring 2</t>
  </si>
  <si>
    <t>Sector</t>
  </si>
  <si>
    <t>Min</t>
  </si>
  <si>
    <t>Max</t>
  </si>
  <si>
    <t>Avg</t>
  </si>
  <si>
    <t>Spline</t>
  </si>
  <si>
    <t>Delta</t>
  </si>
  <si>
    <t>Sum</t>
  </si>
  <si>
    <t>POLYGONAL 3D</t>
  </si>
  <si>
    <t>SPLINE 3D</t>
  </si>
  <si>
    <t>HV Cables RE4 plus Z</t>
  </si>
  <si>
    <t>Version 2013 13 march</t>
  </si>
  <si>
    <t>FAR</t>
  </si>
  <si>
    <t>NEAR</t>
  </si>
  <si>
    <t>Chain</t>
  </si>
  <si>
    <t>Dan</t>
  </si>
  <si>
    <t>PP YE1</t>
  </si>
  <si>
    <t>TOTAL</t>
  </si>
  <si>
    <t>[m]</t>
  </si>
  <si>
    <t xml:space="preserve">Total Length required for +&amp;-Z </t>
  </si>
  <si>
    <t>MIniCCYEPP</t>
  </si>
  <si>
    <t>tot</t>
  </si>
  <si>
    <t>periph</t>
  </si>
  <si>
    <t>poly</t>
  </si>
  <si>
    <t>Difference</t>
  </si>
  <si>
    <t>difference</t>
  </si>
  <si>
    <t>Stephan Bally</t>
  </si>
  <si>
    <t>17.04.2013</t>
  </si>
  <si>
    <t>poly corr</t>
  </si>
  <si>
    <t>remove loop spline</t>
  </si>
  <si>
    <t>Periph poly</t>
  </si>
  <si>
    <t>corr loop entry to MCC</t>
  </si>
  <si>
    <t>entr MMC YE1PP</t>
  </si>
  <si>
    <t>Spline Verte</t>
  </si>
  <si>
    <t>Poly tot</t>
  </si>
  <si>
    <t>Poly re43</t>
  </si>
  <si>
    <t>Diff  poly tot &amp; spline Verte</t>
  </si>
  <si>
    <t>RE4/2</t>
  </si>
  <si>
    <t>Calculated Spline</t>
  </si>
  <si>
    <t>Calculated Spline -300</t>
  </si>
  <si>
    <t>RE4/3 Add 1m contingency</t>
  </si>
  <si>
    <t>diff  wrt RE4/3</t>
  </si>
  <si>
    <t xml:space="preserve">diff wrt RE4/3 </t>
  </si>
  <si>
    <t>RE4/2 Add 1m contingency</t>
  </si>
  <si>
    <t>Total length of cable required</t>
  </si>
  <si>
    <t xml:space="preserve">Stephan and Ian </t>
  </si>
  <si>
    <t>RE4/2 Cutting length for CPE</t>
  </si>
  <si>
    <t>RE4/3 Cutting length for CPE</t>
  </si>
  <si>
    <t>TOTAL [m]</t>
  </si>
  <si>
    <t>RE+4/3 Cutting length for CPE</t>
  </si>
  <si>
    <t>RE+4/2 Cutting length for CPE</t>
  </si>
  <si>
    <t>RE-4/3 Cutting length for CPE</t>
  </si>
  <si>
    <t>RE-4/2 Cutting length for CPE</t>
  </si>
  <si>
    <t>Minus33</t>
  </si>
  <si>
    <t>Minus34</t>
  </si>
  <si>
    <t>Minus35</t>
  </si>
  <si>
    <t>Minus36</t>
  </si>
  <si>
    <t>Minus01</t>
  </si>
  <si>
    <t>Minus02</t>
  </si>
  <si>
    <t>Minus03</t>
  </si>
  <si>
    <t>Minus04</t>
  </si>
  <si>
    <t>Minus05</t>
  </si>
  <si>
    <t>Minus06</t>
  </si>
  <si>
    <t>Minus07</t>
  </si>
  <si>
    <t>Minus08</t>
  </si>
  <si>
    <t>Minus09</t>
  </si>
  <si>
    <t>Minus10</t>
  </si>
  <si>
    <t>Minus11</t>
  </si>
  <si>
    <t>Minus12</t>
  </si>
  <si>
    <t>Minus13</t>
  </si>
  <si>
    <t>Minus14</t>
  </si>
  <si>
    <t>Minus15</t>
  </si>
  <si>
    <t>Minus16</t>
  </si>
  <si>
    <t>Minus17</t>
  </si>
  <si>
    <t>Minus18</t>
  </si>
  <si>
    <t>Minus19</t>
  </si>
  <si>
    <t>Minus20</t>
  </si>
  <si>
    <t>Minus21</t>
  </si>
  <si>
    <t>Minus22</t>
  </si>
  <si>
    <t>Minus23</t>
  </si>
  <si>
    <t>Minus24</t>
  </si>
  <si>
    <t>Minus25</t>
  </si>
  <si>
    <t>Minus26</t>
  </si>
  <si>
    <t>Minus27</t>
  </si>
  <si>
    <t>Minus28</t>
  </si>
  <si>
    <t>Minus29</t>
  </si>
  <si>
    <t>Minus30</t>
  </si>
  <si>
    <t>Minus31</t>
  </si>
  <si>
    <t>Minus32</t>
  </si>
  <si>
    <t>HV cables for CMS RE4</t>
  </si>
  <si>
    <t>Stephan Bally &amp; Ian Crotty</t>
  </si>
  <si>
    <t>Cable length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</si>
</sst>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4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0" fillId="3" borderId="1" xfId="0" applyFill="1" applyBorder="1"/>
    <xf numFmtId="0" fontId="0" fillId="2" borderId="1" xfId="0" applyFill="1" applyBorder="1"/>
    <xf numFmtId="0" fontId="0" fillId="0" borderId="0" xfId="0" applyAlignment="1">
      <alignment horizontal="center"/>
    </xf>
    <xf numFmtId="0" fontId="0" fillId="3" borderId="2" xfId="0" applyFill="1" applyBorder="1"/>
    <xf numFmtId="0" fontId="0" fillId="3" borderId="0" xfId="0" applyFill="1"/>
    <xf numFmtId="0" fontId="3" fillId="0" borderId="0" xfId="0" applyFont="1"/>
    <xf numFmtId="16" fontId="0" fillId="0" borderId="0" xfId="0" applyNumberFormat="1"/>
    <xf numFmtId="0" fontId="0" fillId="0" borderId="0" xfId="0" applyAlignment="1">
      <alignment horizontal="center"/>
    </xf>
    <xf numFmtId="15" fontId="0" fillId="0" borderId="0" xfId="0" applyNumberFormat="1"/>
    <xf numFmtId="0" fontId="0" fillId="0" borderId="0" xfId="0" applyAlignment="1">
      <alignment wrapText="1"/>
    </xf>
    <xf numFmtId="0" fontId="2" fillId="0" borderId="0" xfId="0" applyFont="1"/>
    <xf numFmtId="0" fontId="5" fillId="0" borderId="0" xfId="0" applyFont="1"/>
    <xf numFmtId="0" fontId="1" fillId="0" borderId="0" xfId="0" applyFont="1"/>
    <xf numFmtId="0" fontId="0" fillId="2" borderId="0" xfId="0" applyFill="1" applyAlignment="1">
      <alignment wrapText="1"/>
    </xf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3" borderId="0" xfId="0" applyFill="1" applyBorder="1"/>
    <xf numFmtId="0" fontId="6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HVplusZRE4!$L$61:$L$68</c:f>
              <c:numCache>
                <c:formatCode>General</c:formatCode>
                <c:ptCount val="8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</c:numCache>
            </c:numRef>
          </c:xVal>
          <c:yVal>
            <c:numRef>
              <c:f>HVplusZRE4!$M$61:$M$68</c:f>
              <c:numCache>
                <c:formatCode>General</c:formatCode>
                <c:ptCount val="8"/>
                <c:pt idx="0">
                  <c:v>413</c:v>
                </c:pt>
                <c:pt idx="3">
                  <c:v>402</c:v>
                </c:pt>
                <c:pt idx="4">
                  <c:v>217</c:v>
                </c:pt>
                <c:pt idx="7">
                  <c:v>163</c:v>
                </c:pt>
              </c:numCache>
            </c:numRef>
          </c:yVal>
          <c:smooth val="1"/>
        </c:ser>
        <c:ser>
          <c:idx val="1"/>
          <c:order val="1"/>
          <c:tx>
            <c:v>Spline V7</c:v>
          </c:tx>
          <c:xVal>
            <c:numRef>
              <c:f>HVplusZRE4!$J$61:$J$78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</c:numCache>
            </c:numRef>
          </c:xVal>
          <c:yVal>
            <c:numRef>
              <c:f>HVplusZRE4!$K$61:$K$78</c:f>
              <c:numCache>
                <c:formatCode>General</c:formatCode>
                <c:ptCount val="18"/>
                <c:pt idx="0">
                  <c:v>27</c:v>
                </c:pt>
                <c:pt idx="7">
                  <c:v>199</c:v>
                </c:pt>
                <c:pt idx="17">
                  <c:v>557</c:v>
                </c:pt>
              </c:numCache>
            </c:numRef>
          </c:yVal>
          <c:smooth val="1"/>
        </c:ser>
        <c:ser>
          <c:idx val="2"/>
          <c:order val="2"/>
          <c:tx>
            <c:v>Spline L V7</c:v>
          </c:tx>
          <c:xVal>
            <c:numRef>
              <c:f>HVplusZRE4!$I$61:$I$78</c:f>
              <c:numCache>
                <c:formatCode>General</c:formatCode>
                <c:ptCount val="18"/>
                <c:pt idx="0">
                  <c:v>34113</c:v>
                </c:pt>
                <c:pt idx="1">
                  <c:v>32802</c:v>
                </c:pt>
                <c:pt idx="2">
                  <c:v>31356</c:v>
                </c:pt>
                <c:pt idx="3">
                  <c:v>30210</c:v>
                </c:pt>
                <c:pt idx="4">
                  <c:v>28902</c:v>
                </c:pt>
                <c:pt idx="5">
                  <c:v>27529</c:v>
                </c:pt>
                <c:pt idx="6">
                  <c:v>26310</c:v>
                </c:pt>
                <c:pt idx="7">
                  <c:v>24999</c:v>
                </c:pt>
                <c:pt idx="8">
                  <c:v>25734</c:v>
                </c:pt>
                <c:pt idx="9">
                  <c:v>27180</c:v>
                </c:pt>
                <c:pt idx="10">
                  <c:v>29528</c:v>
                </c:pt>
                <c:pt idx="11">
                  <c:v>29675</c:v>
                </c:pt>
                <c:pt idx="12">
                  <c:v>30868</c:v>
                </c:pt>
                <c:pt idx="13">
                  <c:v>32746</c:v>
                </c:pt>
                <c:pt idx="14">
                  <c:v>34408</c:v>
                </c:pt>
                <c:pt idx="15">
                  <c:v>35739</c:v>
                </c:pt>
                <c:pt idx="16">
                  <c:v>36668</c:v>
                </c:pt>
                <c:pt idx="17">
                  <c:v>38757</c:v>
                </c:pt>
              </c:numCache>
            </c:numRef>
          </c:xVal>
          <c:yVal>
            <c:numRef>
              <c:f>HVplusZRE4!$K$61:$K$78</c:f>
              <c:numCache>
                <c:formatCode>General</c:formatCode>
                <c:ptCount val="18"/>
                <c:pt idx="0">
                  <c:v>27</c:v>
                </c:pt>
                <c:pt idx="7">
                  <c:v>199</c:v>
                </c:pt>
                <c:pt idx="17">
                  <c:v>557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28832"/>
        <c:axId val="45931136"/>
      </c:scatterChart>
      <c:valAx>
        <c:axId val="4592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931136"/>
        <c:crosses val="autoZero"/>
        <c:crossBetween val="midCat"/>
      </c:valAx>
      <c:valAx>
        <c:axId val="4593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9288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209550</xdr:colOff>
      <xdr:row>60</xdr:row>
      <xdr:rowOff>19049</xdr:rowOff>
    </xdr:from>
    <xdr:to>
      <xdr:col>40</xdr:col>
      <xdr:colOff>66675</xdr:colOff>
      <xdr:row>74</xdr:row>
      <xdr:rowOff>14286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S78"/>
  <sheetViews>
    <sheetView topLeftCell="A7" workbookViewId="0">
      <selection activeCell="AH15" sqref="AH15"/>
    </sheetView>
  </sheetViews>
  <sheetFormatPr defaultRowHeight="15" x14ac:dyDescent="0.25"/>
  <cols>
    <col min="15" max="15" width="19.85546875" customWidth="1"/>
    <col min="16" max="16" width="9.5703125" bestFit="1" customWidth="1"/>
    <col min="18" max="18" width="9.140625" customWidth="1"/>
    <col min="19" max="19" width="13.42578125" customWidth="1"/>
    <col min="20" max="24" width="9.140625" customWidth="1"/>
    <col min="25" max="25" width="10.140625" customWidth="1"/>
    <col min="26" max="27" width="13" customWidth="1"/>
    <col min="28" max="30" width="9.140625" customWidth="1"/>
    <col min="31" max="31" width="11.42578125" customWidth="1"/>
    <col min="32" max="32" width="9.140625" customWidth="1"/>
    <col min="33" max="33" width="13.42578125" customWidth="1"/>
    <col min="34" max="34" width="12.7109375" customWidth="1"/>
    <col min="35" max="36" width="13.42578125" customWidth="1"/>
    <col min="37" max="40" width="9.140625" customWidth="1"/>
    <col min="41" max="44" width="11" customWidth="1"/>
    <col min="45" max="45" width="14" customWidth="1"/>
    <col min="46" max="46" width="11.42578125" customWidth="1"/>
    <col min="47" max="47" width="9.140625" customWidth="1"/>
  </cols>
  <sheetData>
    <row r="3" spans="3:71" x14ac:dyDescent="0.25">
      <c r="O3" t="s">
        <v>47</v>
      </c>
    </row>
    <row r="5" spans="3:71" x14ac:dyDescent="0.25">
      <c r="P5" t="s">
        <v>63</v>
      </c>
    </row>
    <row r="6" spans="3:71" x14ac:dyDescent="0.25">
      <c r="P6" t="s">
        <v>64</v>
      </c>
    </row>
    <row r="8" spans="3:71" x14ac:dyDescent="0.25">
      <c r="P8" t="s">
        <v>82</v>
      </c>
    </row>
    <row r="9" spans="3:71" x14ac:dyDescent="0.25">
      <c r="P9" s="9">
        <v>41387</v>
      </c>
    </row>
    <row r="11" spans="3:71" x14ac:dyDescent="0.25">
      <c r="C11" t="s">
        <v>45</v>
      </c>
      <c r="BM11" t="s">
        <v>46</v>
      </c>
    </row>
    <row r="12" spans="3:71" x14ac:dyDescent="0.25">
      <c r="V12">
        <f>V18-V19</f>
        <v>1098</v>
      </c>
      <c r="BI12">
        <f>SUM(BI18:BI53)</f>
        <v>10899.100000000002</v>
      </c>
      <c r="BJ12">
        <f>SUM(BJ18:BJ53)</f>
        <v>10899.100000000002</v>
      </c>
      <c r="BK12" t="s">
        <v>44</v>
      </c>
      <c r="BQ12">
        <f>SUM(BQ18:BQ53)</f>
        <v>295.60000000000002</v>
      </c>
      <c r="BR12">
        <f>SUM(BR18:BR53)</f>
        <v>295.60000000000002</v>
      </c>
      <c r="BS12" t="s">
        <v>44</v>
      </c>
    </row>
    <row r="13" spans="3:71" x14ac:dyDescent="0.25">
      <c r="C13" t="s">
        <v>48</v>
      </c>
      <c r="V13">
        <f>V20-V19</f>
        <v>-1232</v>
      </c>
      <c r="BI13">
        <f>MIN(BI18:BI53)</f>
        <v>245.5</v>
      </c>
      <c r="BJ13">
        <f>MIN(BJ18:BJ53)</f>
        <v>245.5</v>
      </c>
      <c r="BK13" t="s">
        <v>39</v>
      </c>
      <c r="BQ13">
        <f>MIN(BQ18:BQ53)</f>
        <v>3.9</v>
      </c>
      <c r="BR13">
        <f>MIN(BR18:BR53)</f>
        <v>3.9</v>
      </c>
      <c r="BS13" t="s">
        <v>39</v>
      </c>
    </row>
    <row r="14" spans="3:71" x14ac:dyDescent="0.25">
      <c r="D14" s="7">
        <v>41347</v>
      </c>
      <c r="O14" t="s">
        <v>67</v>
      </c>
      <c r="P14" t="s">
        <v>51</v>
      </c>
      <c r="Q14" t="s">
        <v>53</v>
      </c>
      <c r="R14" t="s">
        <v>54</v>
      </c>
      <c r="AL14" s="17" t="s">
        <v>66</v>
      </c>
      <c r="BI14">
        <f>MAX(BI18:BI53)</f>
        <v>501.90000000000003</v>
      </c>
      <c r="BJ14">
        <f>MAX(BJ18:BJ53)</f>
        <v>501.90000000000003</v>
      </c>
      <c r="BK14" t="s">
        <v>40</v>
      </c>
      <c r="BQ14">
        <f>MAX(BQ18:BQ53)</f>
        <v>14.1</v>
      </c>
      <c r="BR14">
        <f>MAX(BR18:BR53)</f>
        <v>14.1</v>
      </c>
      <c r="BS14" t="s">
        <v>40</v>
      </c>
    </row>
    <row r="15" spans="3:71" ht="60" x14ac:dyDescent="0.25">
      <c r="P15" t="s">
        <v>52</v>
      </c>
      <c r="R15" t="s">
        <v>72</v>
      </c>
      <c r="S15" s="17" t="s">
        <v>68</v>
      </c>
      <c r="T15" s="10" t="s">
        <v>65</v>
      </c>
      <c r="U15" s="10" t="s">
        <v>69</v>
      </c>
      <c r="V15" s="10" t="s">
        <v>71</v>
      </c>
      <c r="W15" s="10" t="s">
        <v>70</v>
      </c>
      <c r="X15" s="10" t="s">
        <v>73</v>
      </c>
      <c r="Y15" s="10" t="s">
        <v>76</v>
      </c>
      <c r="Z15" s="14" t="s">
        <v>77</v>
      </c>
      <c r="AA15" s="14" t="s">
        <v>84</v>
      </c>
      <c r="AB15" s="10" t="s">
        <v>74</v>
      </c>
      <c r="AC15" s="10" t="s">
        <v>37</v>
      </c>
      <c r="AD15" s="10"/>
      <c r="AE15" s="10"/>
      <c r="AF15" s="10"/>
      <c r="AG15" s="14" t="s">
        <v>80</v>
      </c>
      <c r="AH15" s="14" t="s">
        <v>83</v>
      </c>
      <c r="AI15" s="10" t="s">
        <v>79</v>
      </c>
      <c r="AJ15" s="10"/>
      <c r="AK15" t="s">
        <v>42</v>
      </c>
      <c r="AL15" s="17"/>
      <c r="AM15" t="s">
        <v>60</v>
      </c>
      <c r="AN15" t="s">
        <v>42</v>
      </c>
      <c r="AO15" t="s">
        <v>61</v>
      </c>
      <c r="AS15" t="s">
        <v>57</v>
      </c>
      <c r="AT15" t="s">
        <v>42</v>
      </c>
      <c r="AU15" t="s">
        <v>62</v>
      </c>
      <c r="AV15" s="16" t="s">
        <v>37</v>
      </c>
      <c r="AW15" s="16"/>
      <c r="AX15" s="3"/>
      <c r="BF15" t="s">
        <v>36</v>
      </c>
      <c r="BG15" t="s">
        <v>37</v>
      </c>
      <c r="BI15">
        <f>AVERAGE(BI18:BI53)</f>
        <v>302.75277777777785</v>
      </c>
      <c r="BJ15">
        <f>AVERAGE(BJ18:BJ53)</f>
        <v>302.75277777777785</v>
      </c>
      <c r="BK15" t="s">
        <v>41</v>
      </c>
      <c r="BQ15">
        <f>AVERAGE(BQ18:BQ53)</f>
        <v>8.2111111111111121</v>
      </c>
      <c r="BR15">
        <f>AVERAGE(BR18:BR53)</f>
        <v>8.2111111111111121</v>
      </c>
      <c r="BS15" t="s">
        <v>41</v>
      </c>
    </row>
    <row r="16" spans="3:71" x14ac:dyDescent="0.25">
      <c r="S16" s="17"/>
      <c r="T16" s="10"/>
      <c r="U16" s="10"/>
      <c r="V16" s="10"/>
      <c r="W16" s="10"/>
      <c r="X16" s="10"/>
      <c r="Y16" s="10"/>
      <c r="Z16" s="14" t="s">
        <v>55</v>
      </c>
      <c r="AA16" s="14"/>
      <c r="AB16" s="10"/>
      <c r="AC16" s="10"/>
      <c r="AD16" s="10"/>
      <c r="AE16" s="10"/>
      <c r="AF16" s="10"/>
      <c r="AG16" s="14" t="s">
        <v>55</v>
      </c>
      <c r="AH16" s="14"/>
      <c r="AI16" s="10" t="s">
        <v>55</v>
      </c>
      <c r="AJ16" s="10"/>
      <c r="AL16" s="17"/>
      <c r="AV16" s="8"/>
      <c r="AW16" s="8"/>
      <c r="AX16" s="8"/>
    </row>
    <row r="17" spans="1:70" ht="30" x14ac:dyDescent="0.25">
      <c r="C17" t="s">
        <v>38</v>
      </c>
      <c r="S17" s="17"/>
      <c r="T17" s="10"/>
      <c r="U17" s="10"/>
      <c r="V17" s="10"/>
      <c r="W17" s="10" t="s">
        <v>58</v>
      </c>
      <c r="X17" s="10"/>
      <c r="Y17" s="10"/>
      <c r="Z17" s="14"/>
      <c r="AA17" s="14"/>
      <c r="AB17" s="10"/>
      <c r="AC17" s="10">
        <v>513</v>
      </c>
      <c r="AD17" s="10">
        <v>2273</v>
      </c>
      <c r="AE17" s="10" t="s">
        <v>75</v>
      </c>
      <c r="AF17" s="10" t="s">
        <v>78</v>
      </c>
      <c r="AG17" s="14"/>
      <c r="AH17" s="14"/>
      <c r="AI17" s="10"/>
      <c r="AJ17" s="10"/>
      <c r="AK17" t="s">
        <v>58</v>
      </c>
      <c r="AL17" s="17"/>
      <c r="AM17" t="s">
        <v>59</v>
      </c>
      <c r="AN17" t="s">
        <v>59</v>
      </c>
      <c r="AS17" t="s">
        <v>60</v>
      </c>
      <c r="AT17" t="s">
        <v>57</v>
      </c>
      <c r="AV17" s="5">
        <v>513</v>
      </c>
      <c r="AW17" s="5">
        <v>2273</v>
      </c>
      <c r="AX17" s="5" t="s">
        <v>42</v>
      </c>
      <c r="BF17">
        <v>0</v>
      </c>
      <c r="BG17">
        <v>513</v>
      </c>
      <c r="BH17">
        <v>2273</v>
      </c>
      <c r="BI17" t="s">
        <v>36</v>
      </c>
      <c r="BJ17" t="s">
        <v>37</v>
      </c>
      <c r="BM17" t="s">
        <v>42</v>
      </c>
      <c r="BN17" t="s">
        <v>43</v>
      </c>
      <c r="BQ17" t="s">
        <v>36</v>
      </c>
      <c r="BR17" t="s">
        <v>37</v>
      </c>
    </row>
    <row r="18" spans="1:70" x14ac:dyDescent="0.25">
      <c r="C18" s="1" t="s">
        <v>32</v>
      </c>
      <c r="D18" s="1">
        <v>813</v>
      </c>
      <c r="E18" s="5">
        <v>763</v>
      </c>
      <c r="F18" s="1">
        <v>1090</v>
      </c>
      <c r="G18" s="1">
        <v>1296</v>
      </c>
      <c r="H18" s="1">
        <v>1354</v>
      </c>
      <c r="I18" s="1">
        <v>1310</v>
      </c>
      <c r="J18" s="1">
        <v>955</v>
      </c>
      <c r="K18" s="1"/>
      <c r="L18" s="1"/>
      <c r="M18" s="1"/>
      <c r="N18" s="1"/>
      <c r="O18" s="6">
        <f>SUM(D18:N18)</f>
        <v>7581</v>
      </c>
      <c r="P18">
        <v>19810</v>
      </c>
      <c r="Q18">
        <f>4494+1150</f>
        <v>5644</v>
      </c>
      <c r="R18" s="6">
        <f>SUM(O18:Q18)</f>
        <v>33035</v>
      </c>
      <c r="S18" s="6">
        <v>500</v>
      </c>
      <c r="T18" s="12">
        <f>SUM(R18:S18)</f>
        <v>33535</v>
      </c>
      <c r="U18" s="11">
        <v>22823</v>
      </c>
      <c r="V18" s="13">
        <f>O18+U18+S18</f>
        <v>30904</v>
      </c>
      <c r="W18" s="13"/>
      <c r="Y18">
        <f>V18-200</f>
        <v>30704</v>
      </c>
      <c r="Z18" s="15">
        <f>(Y18+1000)/1000</f>
        <v>31.704000000000001</v>
      </c>
      <c r="AA18" s="15">
        <f>ROUNDUP(Z18,1)</f>
        <v>31.8</v>
      </c>
      <c r="AC18">
        <v>-1</v>
      </c>
      <c r="AD18">
        <f>V18+AD$17+(AC$17*AC18)</f>
        <v>32664</v>
      </c>
      <c r="AE18">
        <f>AD18-200</f>
        <v>32464</v>
      </c>
      <c r="AF18">
        <f>AD18-Y18</f>
        <v>1960</v>
      </c>
      <c r="AG18" s="15">
        <f>(AE18+1000)/1000</f>
        <v>33.463999999999999</v>
      </c>
      <c r="AH18" s="15">
        <f>ROUNDUP(AG18,1)</f>
        <v>33.5</v>
      </c>
      <c r="AI18">
        <f>AG18-Z18</f>
        <v>1.759999999999998</v>
      </c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>
        <v>-1</v>
      </c>
      <c r="AW18">
        <f t="shared" ref="AW18:AW53" si="0">R18+AW$17+AV18*AV$17</f>
        <v>34795</v>
      </c>
      <c r="AY18">
        <v>955</v>
      </c>
      <c r="AZ18">
        <v>813</v>
      </c>
      <c r="BE18">
        <f t="shared" ref="BE18:BE53" si="1">SUM(O18:BC18)</f>
        <v>288317.228</v>
      </c>
      <c r="BF18">
        <f>BE18+BF$7</f>
        <v>288317.228</v>
      </c>
      <c r="BG18">
        <v>-1</v>
      </c>
      <c r="BH18">
        <f>BE18+BG18*BG$7+BH$7</f>
        <v>288317.228</v>
      </c>
      <c r="BI18">
        <f>ROUNDUP(BF18/1000,1)</f>
        <v>288.40000000000003</v>
      </c>
      <c r="BJ18">
        <f t="shared" ref="BJ18:BJ53" si="2">ROUNDUP(BH18/1000,1)</f>
        <v>288.40000000000003</v>
      </c>
      <c r="BM18">
        <v>7200</v>
      </c>
      <c r="BN18">
        <f>BF18-BM18</f>
        <v>281117.228</v>
      </c>
      <c r="BO18">
        <f>BN18/BF18</f>
        <v>0.97502750685435979</v>
      </c>
      <c r="BQ18">
        <f>ROUNDUP(BM18/1000,1)</f>
        <v>7.2</v>
      </c>
      <c r="BR18">
        <f>ROUNDUP((BM18+BG18*BG$7+BH$7)/1000,1)</f>
        <v>7.2</v>
      </c>
    </row>
    <row r="19" spans="1:70" x14ac:dyDescent="0.25">
      <c r="C19" s="1" t="s">
        <v>33</v>
      </c>
      <c r="D19" s="1">
        <v>670</v>
      </c>
      <c r="E19" s="5">
        <v>763</v>
      </c>
      <c r="F19" s="1">
        <v>1090</v>
      </c>
      <c r="G19" s="1">
        <v>1296</v>
      </c>
      <c r="H19" s="1">
        <v>1354</v>
      </c>
      <c r="I19" s="1">
        <v>1310</v>
      </c>
      <c r="J19" s="1"/>
      <c r="K19" s="1"/>
      <c r="L19" s="1"/>
      <c r="M19" s="1"/>
      <c r="N19" s="1"/>
      <c r="O19" s="6">
        <f t="shared" ref="O19:O53" si="3">SUM(D19:N19)</f>
        <v>6483</v>
      </c>
      <c r="P19">
        <v>19810</v>
      </c>
      <c r="Q19">
        <f t="shared" ref="Q19:Q53" si="4">4494+1150</f>
        <v>5644</v>
      </c>
      <c r="R19" s="6">
        <f t="shared" ref="R19:R53" si="5">SUM(O19:Q19)</f>
        <v>31937</v>
      </c>
      <c r="S19" s="6">
        <v>500</v>
      </c>
      <c r="T19" s="12">
        <f>SUM(R19:S19)</f>
        <v>32437</v>
      </c>
      <c r="U19" s="11">
        <v>22823</v>
      </c>
      <c r="V19" s="13">
        <f>O19+U19+S19</f>
        <v>29806</v>
      </c>
      <c r="W19" s="13"/>
      <c r="Y19">
        <f t="shared" ref="Y19:Y53" si="6">V19-200</f>
        <v>29606</v>
      </c>
      <c r="Z19" s="15">
        <f t="shared" ref="Z19:Z53" si="7">(Y19+1000)/1000</f>
        <v>30.606000000000002</v>
      </c>
      <c r="AA19" s="15">
        <f t="shared" ref="AA19:AA53" si="8">ROUNDUP(Z19,1)</f>
        <v>30.700000000000003</v>
      </c>
      <c r="AC19">
        <v>-1</v>
      </c>
      <c r="AD19">
        <f>V19+AD$17+(AC$17*AC19)</f>
        <v>31566</v>
      </c>
      <c r="AE19">
        <f t="shared" ref="AE19:AE53" si="9">AD19-200</f>
        <v>31366</v>
      </c>
      <c r="AF19">
        <f t="shared" ref="AF19:AF53" si="10">AD19-Y19</f>
        <v>1960</v>
      </c>
      <c r="AG19" s="15">
        <f t="shared" ref="AG19:AG53" si="11">(AE19+1000)/1000</f>
        <v>32.366</v>
      </c>
      <c r="AH19" s="15">
        <f t="shared" ref="AH19:AH53" si="12">ROUNDUP(AG19,1)</f>
        <v>32.4</v>
      </c>
      <c r="AI19">
        <f t="shared" ref="AI19:AI53" si="13">AG19-Z19</f>
        <v>1.759999999999998</v>
      </c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>
        <v>-1</v>
      </c>
      <c r="AW19">
        <f t="shared" si="0"/>
        <v>33697</v>
      </c>
      <c r="AY19">
        <v>670</v>
      </c>
      <c r="BE19">
        <f t="shared" si="1"/>
        <v>278430.83200000005</v>
      </c>
      <c r="BF19">
        <f t="shared" ref="BF19:BF53" si="14">BE19+BF$7</f>
        <v>278430.83200000005</v>
      </c>
      <c r="BG19">
        <v>-1</v>
      </c>
      <c r="BH19">
        <f t="shared" ref="BH19:BH53" si="15">BE19+BG19*BG$7+BH$7</f>
        <v>278430.83200000005</v>
      </c>
      <c r="BI19">
        <f t="shared" ref="BI19:BI53" si="16">ROUNDUP(BF19/1000,1)</f>
        <v>278.5</v>
      </c>
      <c r="BJ19">
        <f t="shared" si="2"/>
        <v>278.5</v>
      </c>
      <c r="BM19">
        <v>5893</v>
      </c>
      <c r="BN19">
        <f t="shared" ref="BN19:BN53" si="17">BF19-BM19</f>
        <v>272537.83200000005</v>
      </c>
      <c r="BO19">
        <f t="shared" ref="BO19:BO53" si="18">BN19/BF19</f>
        <v>0.97883495891001038</v>
      </c>
      <c r="BQ19">
        <f t="shared" ref="BQ19:BQ53" si="19">ROUNDUP(BM19/1000,1)</f>
        <v>5.8999999999999995</v>
      </c>
      <c r="BR19">
        <f t="shared" ref="BR19:BR53" si="20">ROUNDUP((BM19+BG19*BG$7+BH$7)/1000,1)</f>
        <v>5.8999999999999995</v>
      </c>
    </row>
    <row r="20" spans="1:70" x14ac:dyDescent="0.25">
      <c r="C20" s="1" t="s">
        <v>34</v>
      </c>
      <c r="D20" s="1">
        <v>748</v>
      </c>
      <c r="E20" s="5">
        <v>763</v>
      </c>
      <c r="F20" s="1">
        <v>1090</v>
      </c>
      <c r="G20" s="1">
        <v>1296</v>
      </c>
      <c r="H20" s="1">
        <v>1354</v>
      </c>
      <c r="I20" s="1"/>
      <c r="J20" s="1"/>
      <c r="K20" s="1"/>
      <c r="L20" s="1"/>
      <c r="M20" s="1"/>
      <c r="N20" s="1"/>
      <c r="O20" s="6">
        <f t="shared" si="3"/>
        <v>5251</v>
      </c>
      <c r="P20">
        <v>19810</v>
      </c>
      <c r="Q20">
        <f t="shared" si="4"/>
        <v>5644</v>
      </c>
      <c r="R20" s="6">
        <f t="shared" si="5"/>
        <v>30705</v>
      </c>
      <c r="S20" s="6">
        <v>500</v>
      </c>
      <c r="T20" s="12">
        <f t="shared" ref="T20:T53" si="21">SUM(R20:S20)</f>
        <v>31205</v>
      </c>
      <c r="U20" s="11">
        <v>22823</v>
      </c>
      <c r="V20" s="13">
        <f t="shared" ref="V20:V53" si="22">O20+U20+S20</f>
        <v>28574</v>
      </c>
      <c r="W20" s="13"/>
      <c r="Y20">
        <f t="shared" si="6"/>
        <v>28374</v>
      </c>
      <c r="Z20" s="15">
        <f t="shared" si="7"/>
        <v>29.373999999999999</v>
      </c>
      <c r="AA20" s="15">
        <f t="shared" si="8"/>
        <v>29.400000000000002</v>
      </c>
      <c r="AC20">
        <v>-1</v>
      </c>
      <c r="AD20">
        <f t="shared" ref="AD20:AD53" si="23">V20+AD$17+(AC$17*AC20)</f>
        <v>30334</v>
      </c>
      <c r="AE20">
        <f t="shared" si="9"/>
        <v>30134</v>
      </c>
      <c r="AF20">
        <f t="shared" si="10"/>
        <v>1960</v>
      </c>
      <c r="AG20" s="15">
        <f t="shared" si="11"/>
        <v>31.134</v>
      </c>
      <c r="AH20" s="15">
        <f t="shared" si="12"/>
        <v>31.200000000000003</v>
      </c>
      <c r="AI20">
        <f t="shared" si="13"/>
        <v>1.7600000000000016</v>
      </c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>
        <v>-1</v>
      </c>
      <c r="AW20">
        <f t="shared" si="0"/>
        <v>32465</v>
      </c>
      <c r="BE20">
        <f t="shared" si="1"/>
        <v>267899.86800000002</v>
      </c>
      <c r="BF20">
        <f t="shared" si="14"/>
        <v>267899.86800000002</v>
      </c>
      <c r="BG20">
        <v>-1</v>
      </c>
      <c r="BH20">
        <f t="shared" si="15"/>
        <v>267899.86800000002</v>
      </c>
      <c r="BI20">
        <f t="shared" si="16"/>
        <v>267.90000000000003</v>
      </c>
      <c r="BJ20">
        <f t="shared" si="2"/>
        <v>267.90000000000003</v>
      </c>
      <c r="BM20">
        <v>4699</v>
      </c>
      <c r="BN20">
        <f t="shared" si="17"/>
        <v>263200.86800000002</v>
      </c>
      <c r="BO20">
        <f t="shared" si="18"/>
        <v>0.98245986444457678</v>
      </c>
      <c r="BQ20">
        <f t="shared" si="19"/>
        <v>4.6999999999999993</v>
      </c>
      <c r="BR20">
        <f t="shared" si="20"/>
        <v>4.6999999999999993</v>
      </c>
    </row>
    <row r="21" spans="1:70" x14ac:dyDescent="0.25">
      <c r="C21" s="1" t="s">
        <v>35</v>
      </c>
      <c r="D21" s="1">
        <v>708</v>
      </c>
      <c r="E21" s="5">
        <v>763</v>
      </c>
      <c r="F21" s="1">
        <v>1090</v>
      </c>
      <c r="G21" s="1">
        <v>1296</v>
      </c>
      <c r="H21" s="1"/>
      <c r="I21" s="1"/>
      <c r="J21" s="1"/>
      <c r="K21" s="1"/>
      <c r="L21" s="1"/>
      <c r="M21" s="1"/>
      <c r="N21" s="1"/>
      <c r="O21" s="6">
        <f t="shared" si="3"/>
        <v>3857</v>
      </c>
      <c r="P21">
        <v>19810</v>
      </c>
      <c r="Q21">
        <f t="shared" si="4"/>
        <v>5644</v>
      </c>
      <c r="R21" s="6">
        <f t="shared" si="5"/>
        <v>29311</v>
      </c>
      <c r="S21" s="6">
        <v>500</v>
      </c>
      <c r="T21" s="12">
        <f t="shared" si="21"/>
        <v>29811</v>
      </c>
      <c r="U21" s="11">
        <v>22823</v>
      </c>
      <c r="V21" s="13">
        <f t="shared" si="22"/>
        <v>27180</v>
      </c>
      <c r="W21" s="13"/>
      <c r="Y21">
        <f t="shared" si="6"/>
        <v>26980</v>
      </c>
      <c r="Z21" s="15">
        <f t="shared" si="7"/>
        <v>27.98</v>
      </c>
      <c r="AA21" s="15">
        <f t="shared" si="8"/>
        <v>28</v>
      </c>
      <c r="AC21">
        <v>-1</v>
      </c>
      <c r="AD21">
        <f t="shared" si="23"/>
        <v>28940</v>
      </c>
      <c r="AE21">
        <f t="shared" si="9"/>
        <v>28740</v>
      </c>
      <c r="AF21">
        <f t="shared" si="10"/>
        <v>1960</v>
      </c>
      <c r="AG21" s="15">
        <f t="shared" si="11"/>
        <v>29.74</v>
      </c>
      <c r="AH21" s="15">
        <f t="shared" si="12"/>
        <v>29.8</v>
      </c>
      <c r="AI21">
        <f t="shared" si="13"/>
        <v>1.759999999999998</v>
      </c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>
        <v>-1</v>
      </c>
      <c r="AW21">
        <f t="shared" si="0"/>
        <v>31071</v>
      </c>
      <c r="BE21">
        <f t="shared" si="1"/>
        <v>256742.28</v>
      </c>
      <c r="BF21">
        <f t="shared" si="14"/>
        <v>256742.28</v>
      </c>
      <c r="BG21">
        <v>1</v>
      </c>
      <c r="BH21">
        <f t="shared" si="15"/>
        <v>256742.28</v>
      </c>
      <c r="BI21">
        <f t="shared" si="16"/>
        <v>256.8</v>
      </c>
      <c r="BJ21">
        <f t="shared" si="2"/>
        <v>256.8</v>
      </c>
      <c r="BM21">
        <v>4780</v>
      </c>
      <c r="BN21">
        <f t="shared" si="17"/>
        <v>251962.28</v>
      </c>
      <c r="BO21">
        <f t="shared" si="18"/>
        <v>0.98138210815920146</v>
      </c>
      <c r="BQ21">
        <f t="shared" si="19"/>
        <v>4.8</v>
      </c>
      <c r="BR21">
        <f t="shared" si="20"/>
        <v>4.8</v>
      </c>
    </row>
    <row r="22" spans="1:70" x14ac:dyDescent="0.25">
      <c r="A22" t="s">
        <v>50</v>
      </c>
      <c r="C22" s="1" t="s">
        <v>0</v>
      </c>
      <c r="D22" s="1">
        <v>558</v>
      </c>
      <c r="E22" s="5">
        <v>763</v>
      </c>
      <c r="F22" s="1">
        <v>1090</v>
      </c>
      <c r="G22" s="1"/>
      <c r="H22" s="1"/>
      <c r="I22" s="1"/>
      <c r="J22" s="1"/>
      <c r="K22" s="1"/>
      <c r="L22" s="1"/>
      <c r="M22" s="1"/>
      <c r="N22" s="1"/>
      <c r="O22" s="6">
        <f t="shared" si="3"/>
        <v>2411</v>
      </c>
      <c r="P22">
        <v>19810</v>
      </c>
      <c r="Q22">
        <f t="shared" si="4"/>
        <v>5644</v>
      </c>
      <c r="R22" s="6">
        <f t="shared" si="5"/>
        <v>27865</v>
      </c>
      <c r="S22" s="6">
        <v>500</v>
      </c>
      <c r="T22" s="12">
        <f t="shared" si="21"/>
        <v>28365</v>
      </c>
      <c r="U22" s="11">
        <v>22823</v>
      </c>
      <c r="V22" s="13">
        <f t="shared" si="22"/>
        <v>25734</v>
      </c>
      <c r="W22" s="13"/>
      <c r="Y22">
        <f t="shared" si="6"/>
        <v>25534</v>
      </c>
      <c r="Z22" s="15">
        <f t="shared" si="7"/>
        <v>26.533999999999999</v>
      </c>
      <c r="AA22" s="15">
        <f t="shared" si="8"/>
        <v>26.6</v>
      </c>
      <c r="AC22">
        <v>-1</v>
      </c>
      <c r="AD22">
        <f t="shared" si="23"/>
        <v>27494</v>
      </c>
      <c r="AE22">
        <f t="shared" si="9"/>
        <v>27294</v>
      </c>
      <c r="AF22">
        <f t="shared" si="10"/>
        <v>1960</v>
      </c>
      <c r="AG22" s="15">
        <f t="shared" si="11"/>
        <v>28.294</v>
      </c>
      <c r="AH22" s="15">
        <f t="shared" si="12"/>
        <v>28.3</v>
      </c>
      <c r="AI22">
        <f t="shared" si="13"/>
        <v>1.7600000000000016</v>
      </c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>
        <v>-1</v>
      </c>
      <c r="AW22">
        <f t="shared" si="0"/>
        <v>29625</v>
      </c>
      <c r="AY22">
        <v>558</v>
      </c>
      <c r="BE22">
        <f t="shared" si="1"/>
        <v>245726.48800000001</v>
      </c>
      <c r="BF22">
        <f t="shared" si="14"/>
        <v>245726.48800000001</v>
      </c>
      <c r="BG22">
        <v>1</v>
      </c>
      <c r="BH22">
        <f t="shared" si="15"/>
        <v>245726.48800000001</v>
      </c>
      <c r="BI22">
        <f t="shared" si="16"/>
        <v>245.79999999999998</v>
      </c>
      <c r="BJ22">
        <f t="shared" si="2"/>
        <v>245.79999999999998</v>
      </c>
      <c r="BM22">
        <v>5942</v>
      </c>
      <c r="BN22">
        <f t="shared" si="17"/>
        <v>239784.48800000001</v>
      </c>
      <c r="BO22">
        <f t="shared" si="18"/>
        <v>0.97581864271791485</v>
      </c>
      <c r="BQ22">
        <f t="shared" si="19"/>
        <v>6</v>
      </c>
      <c r="BR22">
        <f t="shared" si="20"/>
        <v>6</v>
      </c>
    </row>
    <row r="23" spans="1:70" x14ac:dyDescent="0.25">
      <c r="C23" s="1" t="s">
        <v>1</v>
      </c>
      <c r="D23" s="1">
        <v>708</v>
      </c>
      <c r="E23" s="5">
        <v>763</v>
      </c>
      <c r="F23" s="1">
        <v>205</v>
      </c>
      <c r="G23" s="1"/>
      <c r="H23" s="1"/>
      <c r="I23" s="1"/>
      <c r="J23" s="1"/>
      <c r="K23" s="1"/>
      <c r="L23" s="1"/>
      <c r="M23" s="1"/>
      <c r="N23" s="1"/>
      <c r="O23" s="6">
        <f t="shared" si="3"/>
        <v>1676</v>
      </c>
      <c r="P23">
        <v>19810</v>
      </c>
      <c r="Q23">
        <f t="shared" si="4"/>
        <v>5644</v>
      </c>
      <c r="R23" s="6">
        <f t="shared" si="5"/>
        <v>27130</v>
      </c>
      <c r="S23" s="6">
        <v>500</v>
      </c>
      <c r="T23" s="12">
        <f t="shared" si="21"/>
        <v>27630</v>
      </c>
      <c r="U23" s="11">
        <v>22823</v>
      </c>
      <c r="V23" s="13">
        <f t="shared" si="22"/>
        <v>24999</v>
      </c>
      <c r="W23" s="13"/>
      <c r="Y23">
        <f t="shared" si="6"/>
        <v>24799</v>
      </c>
      <c r="Z23" s="15">
        <f t="shared" si="7"/>
        <v>25.798999999999999</v>
      </c>
      <c r="AA23" s="15">
        <f t="shared" si="8"/>
        <v>25.8</v>
      </c>
      <c r="AC23">
        <v>1</v>
      </c>
      <c r="AD23">
        <f t="shared" si="23"/>
        <v>27785</v>
      </c>
      <c r="AE23">
        <f t="shared" si="9"/>
        <v>27585</v>
      </c>
      <c r="AF23">
        <f t="shared" si="10"/>
        <v>2986</v>
      </c>
      <c r="AG23" s="15">
        <f t="shared" si="11"/>
        <v>28.585000000000001</v>
      </c>
      <c r="AH23" s="15">
        <f t="shared" si="12"/>
        <v>28.6</v>
      </c>
      <c r="AI23">
        <f t="shared" si="13"/>
        <v>2.7860000000000014</v>
      </c>
      <c r="AK23" s="6"/>
      <c r="AL23" s="6"/>
      <c r="AN23" s="6"/>
      <c r="AO23" s="6"/>
      <c r="AP23" s="6"/>
      <c r="AQ23" s="6"/>
      <c r="AR23" s="6"/>
      <c r="AS23" s="6"/>
      <c r="AT23" s="6"/>
      <c r="AU23" s="6"/>
      <c r="AV23">
        <v>1</v>
      </c>
      <c r="AW23">
        <f t="shared" si="0"/>
        <v>29916</v>
      </c>
      <c r="AY23">
        <v>1296</v>
      </c>
      <c r="AZ23">
        <v>708</v>
      </c>
      <c r="BE23">
        <f t="shared" si="1"/>
        <v>245400.56999999998</v>
      </c>
      <c r="BF23">
        <f t="shared" si="14"/>
        <v>245400.56999999998</v>
      </c>
      <c r="BG23">
        <v>1</v>
      </c>
      <c r="BH23">
        <f t="shared" si="15"/>
        <v>245400.56999999998</v>
      </c>
      <c r="BI23">
        <f t="shared" si="16"/>
        <v>245.5</v>
      </c>
      <c r="BJ23">
        <f t="shared" si="2"/>
        <v>245.5</v>
      </c>
      <c r="BM23">
        <v>7354</v>
      </c>
      <c r="BN23">
        <f t="shared" si="17"/>
        <v>238046.56999999998</v>
      </c>
      <c r="BO23">
        <f t="shared" si="18"/>
        <v>0.97003266944326982</v>
      </c>
      <c r="BQ23">
        <f t="shared" si="19"/>
        <v>7.3999999999999995</v>
      </c>
      <c r="BR23">
        <f t="shared" si="20"/>
        <v>7.3999999999999995</v>
      </c>
    </row>
    <row r="24" spans="1:70" x14ac:dyDescent="0.25">
      <c r="C24" s="1" t="s">
        <v>2</v>
      </c>
      <c r="D24" s="1">
        <v>1467</v>
      </c>
      <c r="E24" s="4">
        <v>1218</v>
      </c>
      <c r="F24" s="1">
        <v>1553</v>
      </c>
      <c r="G24" s="1"/>
      <c r="H24" s="1"/>
      <c r="I24" s="1"/>
      <c r="J24" s="1"/>
      <c r="K24" s="1"/>
      <c r="L24" s="1"/>
      <c r="M24" s="1"/>
      <c r="N24" s="1"/>
      <c r="O24" s="6">
        <f t="shared" si="3"/>
        <v>4238</v>
      </c>
      <c r="P24">
        <v>19810</v>
      </c>
      <c r="Q24">
        <f t="shared" si="4"/>
        <v>5644</v>
      </c>
      <c r="R24" s="6">
        <f t="shared" si="5"/>
        <v>29692</v>
      </c>
      <c r="S24" s="6">
        <v>-1000</v>
      </c>
      <c r="T24" s="12">
        <f t="shared" si="21"/>
        <v>28692</v>
      </c>
      <c r="U24" s="11">
        <v>22823</v>
      </c>
      <c r="V24" s="13">
        <f t="shared" si="22"/>
        <v>26061</v>
      </c>
      <c r="W24" s="13"/>
      <c r="Y24">
        <f t="shared" si="6"/>
        <v>25861</v>
      </c>
      <c r="Z24" s="15">
        <f t="shared" si="7"/>
        <v>26.861000000000001</v>
      </c>
      <c r="AA24" s="15">
        <f t="shared" si="8"/>
        <v>26.900000000000002</v>
      </c>
      <c r="AC24">
        <v>1</v>
      </c>
      <c r="AD24">
        <f t="shared" si="23"/>
        <v>28847</v>
      </c>
      <c r="AE24">
        <f t="shared" si="9"/>
        <v>28647</v>
      </c>
      <c r="AF24">
        <f t="shared" si="10"/>
        <v>2986</v>
      </c>
      <c r="AG24" s="15">
        <f t="shared" si="11"/>
        <v>29.646999999999998</v>
      </c>
      <c r="AH24" s="15">
        <f t="shared" si="12"/>
        <v>29.700000000000003</v>
      </c>
      <c r="AI24">
        <f t="shared" si="13"/>
        <v>2.7859999999999978</v>
      </c>
      <c r="AK24" s="6">
        <f>R24-S24</f>
        <v>30692</v>
      </c>
      <c r="AL24" s="6">
        <f>AK24-1000</f>
        <v>29692</v>
      </c>
      <c r="AM24" s="6"/>
      <c r="AN24" s="6"/>
      <c r="AO24" s="6"/>
      <c r="AP24" s="6"/>
      <c r="AQ24" s="6"/>
      <c r="AR24" s="6"/>
      <c r="AS24" s="6"/>
      <c r="AT24" s="6"/>
      <c r="AU24" s="6"/>
      <c r="AV24">
        <v>1</v>
      </c>
      <c r="AW24">
        <f t="shared" si="0"/>
        <v>32478</v>
      </c>
      <c r="AY24">
        <v>1467</v>
      </c>
      <c r="BE24">
        <f t="shared" si="1"/>
        <v>316747.89399999997</v>
      </c>
      <c r="BF24">
        <f t="shared" si="14"/>
        <v>316747.89399999997</v>
      </c>
      <c r="BG24">
        <v>-1</v>
      </c>
      <c r="BH24">
        <f t="shared" si="15"/>
        <v>316747.89399999997</v>
      </c>
      <c r="BI24">
        <f t="shared" si="16"/>
        <v>316.8</v>
      </c>
      <c r="BJ24">
        <f t="shared" si="2"/>
        <v>316.8</v>
      </c>
      <c r="BM24">
        <v>6883</v>
      </c>
      <c r="BN24">
        <f t="shared" si="17"/>
        <v>309864.89399999997</v>
      </c>
      <c r="BO24">
        <f t="shared" si="18"/>
        <v>0.97826978448671231</v>
      </c>
      <c r="BQ24">
        <f t="shared" si="19"/>
        <v>6.8999999999999995</v>
      </c>
      <c r="BR24">
        <f t="shared" si="20"/>
        <v>6.8999999999999995</v>
      </c>
    </row>
    <row r="25" spans="1:70" x14ac:dyDescent="0.25">
      <c r="C25" s="1" t="s">
        <v>3</v>
      </c>
      <c r="D25" s="1">
        <v>1390</v>
      </c>
      <c r="E25" s="4">
        <v>1218</v>
      </c>
      <c r="F25" s="1">
        <v>1553</v>
      </c>
      <c r="G25" s="1">
        <v>1296</v>
      </c>
      <c r="H25" s="1"/>
      <c r="I25" s="1"/>
      <c r="J25" s="1"/>
      <c r="K25" s="1"/>
      <c r="L25" s="1"/>
      <c r="M25" s="1"/>
      <c r="N25" s="1"/>
      <c r="O25" s="6">
        <f t="shared" si="3"/>
        <v>5457</v>
      </c>
      <c r="P25">
        <v>19810</v>
      </c>
      <c r="Q25">
        <f t="shared" si="4"/>
        <v>5644</v>
      </c>
      <c r="R25" s="6">
        <f t="shared" si="5"/>
        <v>30911</v>
      </c>
      <c r="S25" s="6">
        <v>-1000</v>
      </c>
      <c r="T25" s="12">
        <f t="shared" si="21"/>
        <v>29911</v>
      </c>
      <c r="U25" s="11">
        <v>22823</v>
      </c>
      <c r="V25" s="13">
        <f t="shared" si="22"/>
        <v>27280</v>
      </c>
      <c r="W25" s="13"/>
      <c r="Y25">
        <f t="shared" si="6"/>
        <v>27080</v>
      </c>
      <c r="Z25" s="15">
        <f t="shared" si="7"/>
        <v>28.08</v>
      </c>
      <c r="AA25" s="15">
        <f t="shared" si="8"/>
        <v>28.1</v>
      </c>
      <c r="AC25">
        <v>1</v>
      </c>
      <c r="AD25">
        <f t="shared" si="23"/>
        <v>30066</v>
      </c>
      <c r="AE25">
        <f t="shared" si="9"/>
        <v>29866</v>
      </c>
      <c r="AF25">
        <f t="shared" si="10"/>
        <v>2986</v>
      </c>
      <c r="AG25" s="15">
        <f t="shared" si="11"/>
        <v>30.866</v>
      </c>
      <c r="AH25" s="15">
        <f t="shared" si="12"/>
        <v>30.900000000000002</v>
      </c>
      <c r="AI25">
        <f t="shared" si="13"/>
        <v>2.7860000000000014</v>
      </c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>
        <v>1</v>
      </c>
      <c r="AW25">
        <f t="shared" si="0"/>
        <v>33697</v>
      </c>
      <c r="BE25">
        <f t="shared" si="1"/>
        <v>264653.73199999996</v>
      </c>
      <c r="BF25">
        <f t="shared" si="14"/>
        <v>264653.73199999996</v>
      </c>
      <c r="BG25">
        <v>-1</v>
      </c>
      <c r="BH25">
        <f t="shared" si="15"/>
        <v>264653.73199999996</v>
      </c>
      <c r="BI25">
        <f t="shared" si="16"/>
        <v>264.70000000000005</v>
      </c>
      <c r="BJ25">
        <f t="shared" si="2"/>
        <v>264.70000000000005</v>
      </c>
      <c r="BM25">
        <v>5555</v>
      </c>
      <c r="BN25">
        <f t="shared" si="17"/>
        <v>259098.73199999996</v>
      </c>
      <c r="BO25">
        <f t="shared" si="18"/>
        <v>0.97901030921415455</v>
      </c>
      <c r="BQ25">
        <f t="shared" si="19"/>
        <v>5.6</v>
      </c>
      <c r="BR25">
        <f t="shared" si="20"/>
        <v>5.6</v>
      </c>
    </row>
    <row r="26" spans="1:70" x14ac:dyDescent="0.25">
      <c r="C26" s="1" t="s">
        <v>4</v>
      </c>
      <c r="D26" s="1">
        <v>1467</v>
      </c>
      <c r="E26" s="4">
        <v>1218</v>
      </c>
      <c r="F26" s="1">
        <v>1553</v>
      </c>
      <c r="G26" s="1">
        <v>1296</v>
      </c>
      <c r="H26" s="1">
        <v>1296</v>
      </c>
      <c r="I26" s="1"/>
      <c r="J26" s="1"/>
      <c r="K26" s="1"/>
      <c r="L26" s="1"/>
      <c r="M26" s="1"/>
      <c r="N26" s="1"/>
      <c r="O26" s="6">
        <f t="shared" si="3"/>
        <v>6830</v>
      </c>
      <c r="P26">
        <v>19810</v>
      </c>
      <c r="Q26">
        <f t="shared" si="4"/>
        <v>5644</v>
      </c>
      <c r="R26" s="6">
        <f t="shared" si="5"/>
        <v>32284</v>
      </c>
      <c r="S26" s="6">
        <v>-1000</v>
      </c>
      <c r="T26" s="12">
        <f t="shared" si="21"/>
        <v>31284</v>
      </c>
      <c r="U26" s="11">
        <v>22823</v>
      </c>
      <c r="V26" s="13">
        <f t="shared" si="22"/>
        <v>28653</v>
      </c>
      <c r="W26" s="13"/>
      <c r="Y26">
        <f t="shared" si="6"/>
        <v>28453</v>
      </c>
      <c r="Z26" s="15">
        <f t="shared" si="7"/>
        <v>29.452999999999999</v>
      </c>
      <c r="AA26" s="15">
        <f t="shared" si="8"/>
        <v>29.5</v>
      </c>
      <c r="AC26">
        <v>1</v>
      </c>
      <c r="AD26">
        <f t="shared" si="23"/>
        <v>31439</v>
      </c>
      <c r="AE26">
        <f t="shared" si="9"/>
        <v>31239</v>
      </c>
      <c r="AF26">
        <f t="shared" si="10"/>
        <v>2986</v>
      </c>
      <c r="AG26" s="15">
        <f t="shared" si="11"/>
        <v>32.238999999999997</v>
      </c>
      <c r="AH26" s="15">
        <f t="shared" si="12"/>
        <v>32.300000000000004</v>
      </c>
      <c r="AI26">
        <f t="shared" si="13"/>
        <v>2.7859999999999978</v>
      </c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>
        <v>1</v>
      </c>
      <c r="AW26">
        <f t="shared" si="0"/>
        <v>35070</v>
      </c>
      <c r="BE26">
        <f t="shared" si="1"/>
        <v>275643.27799999999</v>
      </c>
      <c r="BF26">
        <f t="shared" si="14"/>
        <v>275643.27799999999</v>
      </c>
      <c r="BG26">
        <v>1</v>
      </c>
      <c r="BH26">
        <f t="shared" si="15"/>
        <v>275643.27799999999</v>
      </c>
      <c r="BI26">
        <f t="shared" si="16"/>
        <v>275.70000000000005</v>
      </c>
      <c r="BJ26">
        <f t="shared" si="2"/>
        <v>275.70000000000005</v>
      </c>
      <c r="BM26">
        <v>5266</v>
      </c>
      <c r="BN26">
        <f t="shared" si="17"/>
        <v>270377.27799999999</v>
      </c>
      <c r="BO26">
        <f t="shared" si="18"/>
        <v>0.98089559796919845</v>
      </c>
      <c r="BQ26">
        <f t="shared" si="19"/>
        <v>5.3</v>
      </c>
      <c r="BR26">
        <f t="shared" si="20"/>
        <v>5.3</v>
      </c>
    </row>
    <row r="27" spans="1:70" x14ac:dyDescent="0.25">
      <c r="C27" s="1" t="s">
        <v>5</v>
      </c>
      <c r="D27" s="1">
        <v>1503</v>
      </c>
      <c r="E27" s="4">
        <v>1218</v>
      </c>
      <c r="F27" s="1">
        <v>1553</v>
      </c>
      <c r="G27" s="1">
        <v>1296</v>
      </c>
      <c r="H27" s="1">
        <v>1296</v>
      </c>
      <c r="I27" s="1">
        <v>1301</v>
      </c>
      <c r="J27" s="1"/>
      <c r="K27" s="1"/>
      <c r="L27" s="1"/>
      <c r="M27" s="1"/>
      <c r="N27" s="1"/>
      <c r="O27" s="6">
        <f t="shared" si="3"/>
        <v>8167</v>
      </c>
      <c r="P27">
        <v>19810</v>
      </c>
      <c r="Q27">
        <f t="shared" si="4"/>
        <v>5644</v>
      </c>
      <c r="R27" s="6">
        <f t="shared" si="5"/>
        <v>33621</v>
      </c>
      <c r="S27" s="6">
        <v>-1000</v>
      </c>
      <c r="T27" s="12">
        <f t="shared" si="21"/>
        <v>32621</v>
      </c>
      <c r="U27" s="11">
        <v>22823</v>
      </c>
      <c r="V27" s="13">
        <f t="shared" si="22"/>
        <v>29990</v>
      </c>
      <c r="W27" s="13"/>
      <c r="Y27">
        <f t="shared" si="6"/>
        <v>29790</v>
      </c>
      <c r="Z27" s="15">
        <f t="shared" si="7"/>
        <v>30.79</v>
      </c>
      <c r="AA27" s="15">
        <f t="shared" si="8"/>
        <v>30.8</v>
      </c>
      <c r="AC27">
        <v>1</v>
      </c>
      <c r="AD27">
        <f t="shared" si="23"/>
        <v>32776</v>
      </c>
      <c r="AE27">
        <f t="shared" si="9"/>
        <v>32576</v>
      </c>
      <c r="AF27">
        <f t="shared" si="10"/>
        <v>2986</v>
      </c>
      <c r="AG27" s="15">
        <f t="shared" si="11"/>
        <v>33.576000000000001</v>
      </c>
      <c r="AH27" s="15">
        <f t="shared" si="12"/>
        <v>33.6</v>
      </c>
      <c r="AI27">
        <f t="shared" si="13"/>
        <v>2.7860000000000014</v>
      </c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>
        <v>1</v>
      </c>
      <c r="AW27">
        <f t="shared" si="0"/>
        <v>36407</v>
      </c>
      <c r="AY27">
        <v>1503</v>
      </c>
      <c r="BE27">
        <f t="shared" si="1"/>
        <v>287847.55200000003</v>
      </c>
      <c r="BF27">
        <f t="shared" si="14"/>
        <v>287847.55200000003</v>
      </c>
      <c r="BG27">
        <v>1</v>
      </c>
      <c r="BH27">
        <f t="shared" si="15"/>
        <v>287847.55200000003</v>
      </c>
      <c r="BI27">
        <f t="shared" si="16"/>
        <v>287.90000000000003</v>
      </c>
      <c r="BJ27">
        <f t="shared" si="2"/>
        <v>287.90000000000003</v>
      </c>
      <c r="BM27">
        <v>6640</v>
      </c>
      <c r="BN27">
        <f t="shared" si="17"/>
        <v>281207.55200000003</v>
      </c>
      <c r="BO27">
        <f t="shared" si="18"/>
        <v>0.97693223390692585</v>
      </c>
      <c r="BQ27">
        <f t="shared" si="19"/>
        <v>6.6999999999999993</v>
      </c>
      <c r="BR27">
        <f t="shared" si="20"/>
        <v>6.6999999999999993</v>
      </c>
    </row>
    <row r="28" spans="1:70" x14ac:dyDescent="0.25">
      <c r="C28" s="1" t="s">
        <v>6</v>
      </c>
      <c r="D28" s="1">
        <v>1353</v>
      </c>
      <c r="E28" s="4">
        <v>1218</v>
      </c>
      <c r="F28" s="1">
        <v>1553</v>
      </c>
      <c r="G28" s="1">
        <v>1296</v>
      </c>
      <c r="H28" s="1">
        <v>1296</v>
      </c>
      <c r="I28" s="1">
        <v>1301</v>
      </c>
      <c r="J28" s="1">
        <v>1296</v>
      </c>
      <c r="K28" s="1"/>
      <c r="L28" s="1"/>
      <c r="M28" s="1"/>
      <c r="N28" s="1"/>
      <c r="O28" s="6">
        <f t="shared" si="3"/>
        <v>9313</v>
      </c>
      <c r="P28">
        <v>19810</v>
      </c>
      <c r="Q28">
        <f t="shared" si="4"/>
        <v>5644</v>
      </c>
      <c r="R28" s="6">
        <f t="shared" si="5"/>
        <v>34767</v>
      </c>
      <c r="S28" s="6">
        <v>-1000</v>
      </c>
      <c r="T28" s="12">
        <f t="shared" si="21"/>
        <v>33767</v>
      </c>
      <c r="U28" s="11">
        <v>22823</v>
      </c>
      <c r="V28" s="13">
        <f t="shared" si="22"/>
        <v>31136</v>
      </c>
      <c r="W28" s="13"/>
      <c r="Y28">
        <f t="shared" si="6"/>
        <v>30936</v>
      </c>
      <c r="Z28" s="15">
        <f t="shared" si="7"/>
        <v>31.936</v>
      </c>
      <c r="AA28" s="15">
        <f t="shared" si="8"/>
        <v>32</v>
      </c>
      <c r="AC28">
        <v>1</v>
      </c>
      <c r="AD28">
        <f t="shared" si="23"/>
        <v>33922</v>
      </c>
      <c r="AE28">
        <f t="shared" si="9"/>
        <v>33722</v>
      </c>
      <c r="AF28">
        <f t="shared" si="10"/>
        <v>2986</v>
      </c>
      <c r="AG28" s="15">
        <f t="shared" si="11"/>
        <v>34.722000000000001</v>
      </c>
      <c r="AH28" s="15">
        <f t="shared" si="12"/>
        <v>34.800000000000004</v>
      </c>
      <c r="AI28">
        <f t="shared" si="13"/>
        <v>2.7860000000000014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>
        <v>1</v>
      </c>
      <c r="AW28">
        <f t="shared" si="0"/>
        <v>37553</v>
      </c>
      <c r="AY28">
        <v>1296</v>
      </c>
      <c r="AZ28">
        <v>1353</v>
      </c>
      <c r="BE28">
        <f t="shared" si="1"/>
        <v>298166.24399999995</v>
      </c>
      <c r="BF28">
        <f t="shared" si="14"/>
        <v>298166.24399999995</v>
      </c>
      <c r="BG28">
        <v>1</v>
      </c>
      <c r="BH28">
        <f t="shared" si="15"/>
        <v>298166.24399999995</v>
      </c>
      <c r="BI28">
        <f t="shared" si="16"/>
        <v>298.20000000000005</v>
      </c>
      <c r="BJ28">
        <f t="shared" si="2"/>
        <v>298.20000000000005</v>
      </c>
      <c r="BM28">
        <v>7796</v>
      </c>
      <c r="BN28">
        <f t="shared" si="17"/>
        <v>290370.24399999995</v>
      </c>
      <c r="BO28">
        <f t="shared" si="18"/>
        <v>0.97385351240497897</v>
      </c>
      <c r="BQ28">
        <f t="shared" si="19"/>
        <v>7.8</v>
      </c>
      <c r="BR28">
        <f t="shared" si="20"/>
        <v>7.8</v>
      </c>
    </row>
    <row r="29" spans="1:70" x14ac:dyDescent="0.25">
      <c r="C29" s="1" t="s">
        <v>7</v>
      </c>
      <c r="D29" s="1">
        <v>1503</v>
      </c>
      <c r="E29" s="4">
        <v>1218</v>
      </c>
      <c r="F29" s="1">
        <v>1553</v>
      </c>
      <c r="G29" s="1">
        <v>1296</v>
      </c>
      <c r="H29" s="1">
        <v>1296</v>
      </c>
      <c r="I29" s="1">
        <v>1301</v>
      </c>
      <c r="J29" s="1">
        <v>1296</v>
      </c>
      <c r="K29" s="1">
        <v>1296</v>
      </c>
      <c r="L29" s="1"/>
      <c r="M29" s="1"/>
      <c r="N29" s="1"/>
      <c r="O29" s="6">
        <f t="shared" si="3"/>
        <v>10759</v>
      </c>
      <c r="P29">
        <v>19810</v>
      </c>
      <c r="Q29">
        <f t="shared" si="4"/>
        <v>5644</v>
      </c>
      <c r="R29" s="6">
        <f t="shared" si="5"/>
        <v>36213</v>
      </c>
      <c r="S29" s="6">
        <v>-1000</v>
      </c>
      <c r="T29" s="12">
        <f t="shared" si="21"/>
        <v>35213</v>
      </c>
      <c r="U29" s="11">
        <v>22823</v>
      </c>
      <c r="V29" s="13">
        <f t="shared" si="22"/>
        <v>32582</v>
      </c>
      <c r="W29" s="13"/>
      <c r="Y29">
        <f t="shared" si="6"/>
        <v>32382</v>
      </c>
      <c r="Z29" s="15">
        <f t="shared" si="7"/>
        <v>33.381999999999998</v>
      </c>
      <c r="AA29" s="15">
        <f t="shared" si="8"/>
        <v>33.4</v>
      </c>
      <c r="AC29">
        <v>1</v>
      </c>
      <c r="AD29">
        <f t="shared" si="23"/>
        <v>35368</v>
      </c>
      <c r="AE29">
        <f t="shared" si="9"/>
        <v>35168</v>
      </c>
      <c r="AF29">
        <f t="shared" si="10"/>
        <v>2986</v>
      </c>
      <c r="AG29" s="15">
        <f t="shared" si="11"/>
        <v>36.167999999999999</v>
      </c>
      <c r="AH29" s="15">
        <f t="shared" si="12"/>
        <v>36.200000000000003</v>
      </c>
      <c r="AI29">
        <f t="shared" si="13"/>
        <v>2.7860000000000014</v>
      </c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>
        <v>1</v>
      </c>
      <c r="AW29">
        <f t="shared" si="0"/>
        <v>38999</v>
      </c>
      <c r="AY29">
        <v>1296</v>
      </c>
      <c r="AZ29">
        <v>1296</v>
      </c>
      <c r="BA29">
        <v>1503</v>
      </c>
      <c r="BE29">
        <f t="shared" si="1"/>
        <v>311185.93600000005</v>
      </c>
      <c r="BF29">
        <f t="shared" si="14"/>
        <v>311185.93600000005</v>
      </c>
      <c r="BG29">
        <v>1</v>
      </c>
      <c r="BH29">
        <f t="shared" si="15"/>
        <v>311185.93600000005</v>
      </c>
      <c r="BI29">
        <f t="shared" si="16"/>
        <v>311.20000000000005</v>
      </c>
      <c r="BJ29">
        <f t="shared" si="2"/>
        <v>311.20000000000005</v>
      </c>
      <c r="BM29">
        <v>9201</v>
      </c>
      <c r="BN29">
        <f t="shared" si="17"/>
        <v>301984.93600000005</v>
      </c>
      <c r="BO29">
        <f t="shared" si="18"/>
        <v>0.97043246838764585</v>
      </c>
      <c r="BQ29">
        <f t="shared" si="19"/>
        <v>9.2999999999999989</v>
      </c>
      <c r="BR29">
        <f t="shared" si="20"/>
        <v>9.2999999999999989</v>
      </c>
    </row>
    <row r="30" spans="1:70" x14ac:dyDescent="0.25">
      <c r="C30" s="1" t="s">
        <v>8</v>
      </c>
      <c r="D30" s="1">
        <v>1467</v>
      </c>
      <c r="E30" s="4">
        <v>1218</v>
      </c>
      <c r="F30" s="1">
        <v>1553</v>
      </c>
      <c r="G30" s="1">
        <v>1296</v>
      </c>
      <c r="H30" s="1">
        <v>1296</v>
      </c>
      <c r="I30" s="1">
        <v>1301</v>
      </c>
      <c r="J30" s="1">
        <v>1296</v>
      </c>
      <c r="K30" s="1">
        <v>1296</v>
      </c>
      <c r="L30" s="1">
        <v>1347</v>
      </c>
      <c r="M30" s="1"/>
      <c r="N30" s="1"/>
      <c r="O30" s="6">
        <f t="shared" si="3"/>
        <v>12070</v>
      </c>
      <c r="P30">
        <v>19810</v>
      </c>
      <c r="Q30">
        <f t="shared" si="4"/>
        <v>5644</v>
      </c>
      <c r="R30" s="6">
        <f t="shared" si="5"/>
        <v>37524</v>
      </c>
      <c r="S30" s="6">
        <v>-1000</v>
      </c>
      <c r="T30" s="12">
        <f t="shared" si="21"/>
        <v>36524</v>
      </c>
      <c r="U30" s="11">
        <v>22823</v>
      </c>
      <c r="V30" s="13">
        <f t="shared" si="22"/>
        <v>33893</v>
      </c>
      <c r="W30" s="13"/>
      <c r="Y30">
        <f t="shared" si="6"/>
        <v>33693</v>
      </c>
      <c r="Z30" s="15">
        <f t="shared" si="7"/>
        <v>34.692999999999998</v>
      </c>
      <c r="AA30" s="15">
        <f t="shared" si="8"/>
        <v>34.700000000000003</v>
      </c>
      <c r="AC30">
        <v>1</v>
      </c>
      <c r="AD30">
        <f t="shared" si="23"/>
        <v>36679</v>
      </c>
      <c r="AE30">
        <f t="shared" si="9"/>
        <v>36479</v>
      </c>
      <c r="AF30">
        <f t="shared" si="10"/>
        <v>2986</v>
      </c>
      <c r="AG30" s="15">
        <f t="shared" si="11"/>
        <v>37.478999999999999</v>
      </c>
      <c r="AH30" s="15">
        <f t="shared" si="12"/>
        <v>37.5</v>
      </c>
      <c r="AI30">
        <f t="shared" si="13"/>
        <v>2.7860000000000014</v>
      </c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>
        <v>1</v>
      </c>
      <c r="AW30">
        <f t="shared" si="0"/>
        <v>40310</v>
      </c>
      <c r="AY30">
        <v>1296</v>
      </c>
      <c r="AZ30">
        <v>1347</v>
      </c>
      <c r="BA30">
        <v>1296</v>
      </c>
      <c r="BB30">
        <v>1296</v>
      </c>
      <c r="BC30">
        <v>1467</v>
      </c>
      <c r="BE30">
        <f t="shared" si="1"/>
        <v>324286.15800000005</v>
      </c>
      <c r="BF30">
        <f t="shared" si="14"/>
        <v>324286.15800000005</v>
      </c>
      <c r="BG30">
        <v>-1</v>
      </c>
      <c r="BH30">
        <f t="shared" si="15"/>
        <v>324286.15800000005</v>
      </c>
      <c r="BI30">
        <f t="shared" si="16"/>
        <v>324.3</v>
      </c>
      <c r="BJ30">
        <f t="shared" si="2"/>
        <v>324.3</v>
      </c>
      <c r="BM30">
        <v>14017</v>
      </c>
      <c r="BN30">
        <f t="shared" si="17"/>
        <v>310269.15800000005</v>
      </c>
      <c r="BO30">
        <f t="shared" si="18"/>
        <v>0.95677583006796119</v>
      </c>
      <c r="BQ30">
        <f t="shared" si="19"/>
        <v>14.1</v>
      </c>
      <c r="BR30">
        <f t="shared" si="20"/>
        <v>14.1</v>
      </c>
    </row>
    <row r="31" spans="1:70" x14ac:dyDescent="0.25">
      <c r="C31" s="1" t="s">
        <v>9</v>
      </c>
      <c r="D31" s="1">
        <v>1390</v>
      </c>
      <c r="E31" s="4">
        <v>1218</v>
      </c>
      <c r="F31" s="1">
        <v>1553</v>
      </c>
      <c r="G31" s="1">
        <v>1296</v>
      </c>
      <c r="H31" s="1">
        <v>1296</v>
      </c>
      <c r="I31" s="1">
        <v>1301</v>
      </c>
      <c r="J31" s="1">
        <v>1296</v>
      </c>
      <c r="K31" s="1">
        <v>1296</v>
      </c>
      <c r="L31" s="1">
        <v>1347</v>
      </c>
      <c r="M31" s="1">
        <v>1296</v>
      </c>
      <c r="N31" s="1"/>
      <c r="O31" s="6">
        <f t="shared" si="3"/>
        <v>13289</v>
      </c>
      <c r="P31">
        <v>19810</v>
      </c>
      <c r="Q31">
        <f t="shared" si="4"/>
        <v>5644</v>
      </c>
      <c r="R31" s="6">
        <f t="shared" si="5"/>
        <v>38743</v>
      </c>
      <c r="S31" s="6">
        <v>-1000</v>
      </c>
      <c r="T31" s="12">
        <f t="shared" si="21"/>
        <v>37743</v>
      </c>
      <c r="U31" s="11">
        <v>22823</v>
      </c>
      <c r="V31" s="13">
        <f t="shared" si="22"/>
        <v>35112</v>
      </c>
      <c r="W31" s="13"/>
      <c r="Y31">
        <f t="shared" si="6"/>
        <v>34912</v>
      </c>
      <c r="Z31" s="15">
        <f t="shared" si="7"/>
        <v>35.911999999999999</v>
      </c>
      <c r="AA31" s="15">
        <f t="shared" si="8"/>
        <v>36</v>
      </c>
      <c r="AC31">
        <v>1</v>
      </c>
      <c r="AD31">
        <f t="shared" si="23"/>
        <v>37898</v>
      </c>
      <c r="AE31">
        <f t="shared" si="9"/>
        <v>37698</v>
      </c>
      <c r="AF31">
        <f t="shared" si="10"/>
        <v>2986</v>
      </c>
      <c r="AG31" s="15">
        <f t="shared" si="11"/>
        <v>38.698</v>
      </c>
      <c r="AH31" s="15">
        <f t="shared" si="12"/>
        <v>38.700000000000003</v>
      </c>
      <c r="AI31">
        <f t="shared" si="13"/>
        <v>2.7860000000000014</v>
      </c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>
        <v>1</v>
      </c>
      <c r="AW31">
        <f t="shared" si="0"/>
        <v>41529</v>
      </c>
      <c r="AY31">
        <v>1296</v>
      </c>
      <c r="AZ31">
        <v>1347</v>
      </c>
      <c r="BA31">
        <v>1296</v>
      </c>
      <c r="BB31">
        <v>1390</v>
      </c>
      <c r="BE31">
        <f t="shared" si="1"/>
        <v>332670.09600000002</v>
      </c>
      <c r="BF31">
        <f t="shared" si="14"/>
        <v>332670.09600000002</v>
      </c>
      <c r="BG31">
        <v>-1</v>
      </c>
      <c r="BH31">
        <f t="shared" si="15"/>
        <v>332670.09600000002</v>
      </c>
      <c r="BI31">
        <f t="shared" si="16"/>
        <v>332.70000000000005</v>
      </c>
      <c r="BJ31">
        <f t="shared" si="2"/>
        <v>332.70000000000005</v>
      </c>
      <c r="BM31">
        <v>12681</v>
      </c>
      <c r="BN31">
        <f t="shared" si="17"/>
        <v>319989.09600000002</v>
      </c>
      <c r="BO31">
        <f t="shared" si="18"/>
        <v>0.96188115447563405</v>
      </c>
      <c r="BQ31">
        <f t="shared" si="19"/>
        <v>12.7</v>
      </c>
      <c r="BR31">
        <f t="shared" si="20"/>
        <v>12.7</v>
      </c>
    </row>
    <row r="32" spans="1:70" x14ac:dyDescent="0.25">
      <c r="C32" s="2" t="s">
        <v>10</v>
      </c>
      <c r="D32" s="2">
        <v>1467</v>
      </c>
      <c r="E32" s="2">
        <v>6884</v>
      </c>
      <c r="F32" s="2">
        <v>1296</v>
      </c>
      <c r="G32" s="2">
        <v>1296</v>
      </c>
      <c r="H32" s="2">
        <v>1347</v>
      </c>
      <c r="I32" s="2"/>
      <c r="J32" s="2"/>
      <c r="K32" s="2"/>
      <c r="L32" s="2"/>
      <c r="M32" s="2"/>
      <c r="N32" s="2"/>
      <c r="O32" s="6">
        <f t="shared" si="3"/>
        <v>12290</v>
      </c>
      <c r="P32">
        <v>19810</v>
      </c>
      <c r="Q32">
        <f t="shared" si="4"/>
        <v>5644</v>
      </c>
      <c r="R32" s="6">
        <f t="shared" si="5"/>
        <v>37744</v>
      </c>
      <c r="S32" s="6">
        <v>-1000</v>
      </c>
      <c r="T32" s="12">
        <f>SUM(R32:S32)</f>
        <v>36744</v>
      </c>
      <c r="U32" s="11">
        <v>22823</v>
      </c>
      <c r="V32" s="13">
        <f>O32+U32+S32</f>
        <v>34113</v>
      </c>
      <c r="W32" s="13">
        <v>34086</v>
      </c>
      <c r="X32" s="13">
        <f>V32-W32</f>
        <v>27</v>
      </c>
      <c r="Y32">
        <f t="shared" si="6"/>
        <v>33913</v>
      </c>
      <c r="Z32" s="15">
        <f t="shared" si="7"/>
        <v>34.912999999999997</v>
      </c>
      <c r="AA32" s="15">
        <f t="shared" si="8"/>
        <v>35</v>
      </c>
      <c r="AB32" s="13"/>
      <c r="AC32" s="13">
        <v>-1</v>
      </c>
      <c r="AD32">
        <f t="shared" si="23"/>
        <v>35873</v>
      </c>
      <c r="AE32">
        <f t="shared" si="9"/>
        <v>35673</v>
      </c>
      <c r="AF32">
        <f t="shared" si="10"/>
        <v>1960</v>
      </c>
      <c r="AG32" s="15">
        <f t="shared" si="11"/>
        <v>36.673000000000002</v>
      </c>
      <c r="AH32" s="15">
        <f t="shared" si="12"/>
        <v>36.700000000000003</v>
      </c>
      <c r="AI32">
        <f t="shared" si="13"/>
        <v>1.7600000000000051</v>
      </c>
      <c r="AK32" s="6">
        <v>36400</v>
      </c>
      <c r="AL32" s="6">
        <f>AK32-1000</f>
        <v>35400</v>
      </c>
      <c r="AM32" s="6">
        <v>12124</v>
      </c>
      <c r="AN32" s="6">
        <v>11711</v>
      </c>
      <c r="AO32" s="6">
        <f>AM32-AN32</f>
        <v>413</v>
      </c>
      <c r="AP32" s="6">
        <v>2610</v>
      </c>
      <c r="AQ32" s="6">
        <v>8460</v>
      </c>
      <c r="AR32" s="6">
        <v>15110</v>
      </c>
      <c r="AS32" s="6">
        <f>AP32+AQ32+AR32</f>
        <v>26180</v>
      </c>
      <c r="AT32" s="6"/>
      <c r="AU32" s="6"/>
      <c r="AV32">
        <v>-1</v>
      </c>
      <c r="AW32">
        <f t="shared" si="0"/>
        <v>39504</v>
      </c>
      <c r="AY32">
        <v>1296</v>
      </c>
      <c r="AZ32">
        <v>1347</v>
      </c>
      <c r="BA32">
        <v>1467</v>
      </c>
      <c r="BE32">
        <f t="shared" si="1"/>
        <v>501865.04600000003</v>
      </c>
      <c r="BF32">
        <f t="shared" si="14"/>
        <v>501865.04600000003</v>
      </c>
      <c r="BG32">
        <v>-1</v>
      </c>
      <c r="BH32">
        <f t="shared" si="15"/>
        <v>501865.04600000003</v>
      </c>
      <c r="BI32">
        <f t="shared" si="16"/>
        <v>501.90000000000003</v>
      </c>
      <c r="BJ32">
        <f t="shared" si="2"/>
        <v>501.90000000000003</v>
      </c>
      <c r="BM32">
        <v>11456</v>
      </c>
      <c r="BN32">
        <f t="shared" si="17"/>
        <v>490409.04600000003</v>
      </c>
      <c r="BO32">
        <f t="shared" si="18"/>
        <v>0.97717314626450391</v>
      </c>
      <c r="BQ32">
        <f t="shared" si="19"/>
        <v>11.5</v>
      </c>
      <c r="BR32">
        <f t="shared" si="20"/>
        <v>11.5</v>
      </c>
    </row>
    <row r="33" spans="1:70" x14ac:dyDescent="0.25">
      <c r="C33" s="2" t="s">
        <v>11</v>
      </c>
      <c r="D33" s="2">
        <v>1503</v>
      </c>
      <c r="E33" s="2">
        <v>6884</v>
      </c>
      <c r="F33" s="2">
        <v>1296</v>
      </c>
      <c r="G33" s="2">
        <v>1296</v>
      </c>
      <c r="H33" s="2"/>
      <c r="I33" s="2"/>
      <c r="J33" s="2"/>
      <c r="K33" s="2"/>
      <c r="L33" s="2"/>
      <c r="M33" s="2"/>
      <c r="N33" s="2"/>
      <c r="O33" s="6">
        <f t="shared" si="3"/>
        <v>10979</v>
      </c>
      <c r="P33">
        <v>19810</v>
      </c>
      <c r="Q33">
        <f t="shared" si="4"/>
        <v>5644</v>
      </c>
      <c r="R33" s="6">
        <f t="shared" si="5"/>
        <v>36433</v>
      </c>
      <c r="S33" s="6">
        <v>-1000</v>
      </c>
      <c r="T33" s="12">
        <f t="shared" si="21"/>
        <v>35433</v>
      </c>
      <c r="U33" s="11">
        <v>22823</v>
      </c>
      <c r="V33" s="13">
        <f t="shared" si="22"/>
        <v>32802</v>
      </c>
      <c r="W33" s="13"/>
      <c r="Y33">
        <f t="shared" si="6"/>
        <v>32602</v>
      </c>
      <c r="Z33" s="15">
        <f t="shared" si="7"/>
        <v>33.601999999999997</v>
      </c>
      <c r="AA33" s="15">
        <f t="shared" si="8"/>
        <v>33.700000000000003</v>
      </c>
      <c r="AC33">
        <v>-1</v>
      </c>
      <c r="AD33">
        <f t="shared" si="23"/>
        <v>34562</v>
      </c>
      <c r="AE33">
        <f t="shared" si="9"/>
        <v>34362</v>
      </c>
      <c r="AF33">
        <f t="shared" si="10"/>
        <v>1960</v>
      </c>
      <c r="AG33" s="15">
        <f t="shared" si="11"/>
        <v>35.362000000000002</v>
      </c>
      <c r="AH33" s="15">
        <f t="shared" si="12"/>
        <v>35.4</v>
      </c>
      <c r="AI33">
        <f t="shared" si="13"/>
        <v>1.7600000000000051</v>
      </c>
      <c r="AK33" s="6"/>
      <c r="AL33" s="6"/>
      <c r="AM33" s="6"/>
      <c r="AN33" s="6"/>
      <c r="AO33" s="6">
        <f t="shared" ref="AO33:AO39" si="24">AM33-AN33</f>
        <v>0</v>
      </c>
      <c r="AP33" s="6">
        <v>2284</v>
      </c>
      <c r="AQ33" s="6">
        <v>8364</v>
      </c>
      <c r="AR33" s="6">
        <v>13879</v>
      </c>
      <c r="AT33" s="6">
        <f>AP33+AQ33+AR33</f>
        <v>24527</v>
      </c>
      <c r="AU33" s="6">
        <f>AS32-AT33</f>
        <v>1653</v>
      </c>
      <c r="AV33">
        <v>-1</v>
      </c>
      <c r="AW33">
        <f t="shared" si="0"/>
        <v>38193</v>
      </c>
      <c r="AY33">
        <v>1296</v>
      </c>
      <c r="AZ33">
        <v>1503</v>
      </c>
      <c r="BE33">
        <f t="shared" si="1"/>
        <v>358246.82400000008</v>
      </c>
      <c r="BF33">
        <f t="shared" si="14"/>
        <v>358246.82400000008</v>
      </c>
      <c r="BG33">
        <v>-1</v>
      </c>
      <c r="BH33">
        <f t="shared" si="15"/>
        <v>358246.82400000008</v>
      </c>
      <c r="BI33">
        <f t="shared" si="16"/>
        <v>358.3</v>
      </c>
      <c r="BJ33">
        <f t="shared" si="2"/>
        <v>358.3</v>
      </c>
      <c r="BM33">
        <v>10120</v>
      </c>
      <c r="BN33">
        <f t="shared" si="17"/>
        <v>348126.82400000008</v>
      </c>
      <c r="BO33">
        <f t="shared" si="18"/>
        <v>0.97175131969906869</v>
      </c>
      <c r="BQ33">
        <f t="shared" si="19"/>
        <v>10.199999999999999</v>
      </c>
      <c r="BR33">
        <f t="shared" si="20"/>
        <v>10.199999999999999</v>
      </c>
    </row>
    <row r="34" spans="1:70" x14ac:dyDescent="0.25">
      <c r="C34" s="2" t="s">
        <v>12</v>
      </c>
      <c r="D34" s="2">
        <v>1353</v>
      </c>
      <c r="E34" s="2">
        <v>6884</v>
      </c>
      <c r="F34" s="2">
        <v>1296</v>
      </c>
      <c r="G34" s="2"/>
      <c r="H34" s="2"/>
      <c r="I34" s="2"/>
      <c r="J34" s="2"/>
      <c r="K34" s="2"/>
      <c r="L34" s="2"/>
      <c r="M34" s="2"/>
      <c r="N34" s="2"/>
      <c r="O34" s="6">
        <f t="shared" si="3"/>
        <v>9533</v>
      </c>
      <c r="P34">
        <v>19810</v>
      </c>
      <c r="Q34">
        <f t="shared" si="4"/>
        <v>5644</v>
      </c>
      <c r="R34" s="6">
        <f t="shared" si="5"/>
        <v>34987</v>
      </c>
      <c r="S34" s="6">
        <v>-1000</v>
      </c>
      <c r="T34" s="12">
        <f t="shared" si="21"/>
        <v>33987</v>
      </c>
      <c r="U34" s="11">
        <v>22823</v>
      </c>
      <c r="V34" s="13">
        <f t="shared" si="22"/>
        <v>31356</v>
      </c>
      <c r="W34" s="13"/>
      <c r="Y34">
        <f t="shared" si="6"/>
        <v>31156</v>
      </c>
      <c r="Z34" s="15">
        <f t="shared" si="7"/>
        <v>32.155999999999999</v>
      </c>
      <c r="AA34" s="15">
        <f t="shared" si="8"/>
        <v>32.200000000000003</v>
      </c>
      <c r="AC34">
        <v>-1</v>
      </c>
      <c r="AD34">
        <f t="shared" si="23"/>
        <v>33116</v>
      </c>
      <c r="AE34">
        <f t="shared" si="9"/>
        <v>32916</v>
      </c>
      <c r="AF34">
        <f t="shared" si="10"/>
        <v>1960</v>
      </c>
      <c r="AG34" s="15">
        <f t="shared" si="11"/>
        <v>33.915999999999997</v>
      </c>
      <c r="AH34" s="15">
        <f t="shared" si="12"/>
        <v>34</v>
      </c>
      <c r="AI34">
        <f t="shared" si="13"/>
        <v>1.759999999999998</v>
      </c>
      <c r="AK34" s="6"/>
      <c r="AL34" s="6"/>
      <c r="AM34" s="6"/>
      <c r="AN34" s="6"/>
      <c r="AO34" s="6">
        <f t="shared" si="24"/>
        <v>0</v>
      </c>
      <c r="AP34" s="6"/>
      <c r="AQ34" s="6"/>
      <c r="AR34" s="6"/>
      <c r="AS34" s="6"/>
      <c r="AT34" s="6"/>
      <c r="AU34" s="6"/>
      <c r="AV34">
        <v>-1</v>
      </c>
      <c r="AW34">
        <f t="shared" si="0"/>
        <v>36747</v>
      </c>
      <c r="AY34">
        <v>1353</v>
      </c>
      <c r="BE34">
        <f t="shared" si="1"/>
        <v>294520.03200000001</v>
      </c>
      <c r="BF34">
        <f t="shared" si="14"/>
        <v>294520.03200000001</v>
      </c>
      <c r="BG34">
        <v>-1</v>
      </c>
      <c r="BH34">
        <f t="shared" si="15"/>
        <v>294520.03200000001</v>
      </c>
      <c r="BI34">
        <f t="shared" si="16"/>
        <v>294.60000000000002</v>
      </c>
      <c r="BJ34">
        <f t="shared" si="2"/>
        <v>294.60000000000002</v>
      </c>
      <c r="BM34">
        <v>8717</v>
      </c>
      <c r="BN34">
        <f t="shared" si="17"/>
        <v>285803.03200000001</v>
      </c>
      <c r="BO34">
        <f t="shared" si="18"/>
        <v>0.97040269233706999</v>
      </c>
      <c r="BQ34">
        <f t="shared" si="19"/>
        <v>8.7999999999999989</v>
      </c>
      <c r="BR34">
        <f t="shared" si="20"/>
        <v>8.7999999999999989</v>
      </c>
    </row>
    <row r="35" spans="1:70" x14ac:dyDescent="0.25">
      <c r="C35" s="2" t="s">
        <v>13</v>
      </c>
      <c r="D35" s="2">
        <v>1503</v>
      </c>
      <c r="E35" s="2">
        <v>6884</v>
      </c>
      <c r="F35" s="2"/>
      <c r="G35" s="2"/>
      <c r="H35" s="2"/>
      <c r="I35" s="2"/>
      <c r="J35" s="2"/>
      <c r="K35" s="2"/>
      <c r="L35" s="2"/>
      <c r="M35" s="2"/>
      <c r="N35" s="2"/>
      <c r="O35" s="6">
        <f t="shared" si="3"/>
        <v>8387</v>
      </c>
      <c r="P35">
        <v>19810</v>
      </c>
      <c r="Q35">
        <f t="shared" si="4"/>
        <v>5644</v>
      </c>
      <c r="R35" s="6">
        <f t="shared" si="5"/>
        <v>33841</v>
      </c>
      <c r="S35" s="6">
        <v>-1000</v>
      </c>
      <c r="T35" s="12">
        <f t="shared" si="21"/>
        <v>32841</v>
      </c>
      <c r="U35" s="11">
        <v>22823</v>
      </c>
      <c r="V35" s="13">
        <f t="shared" si="22"/>
        <v>30210</v>
      </c>
      <c r="W35" s="13"/>
      <c r="Y35">
        <f t="shared" si="6"/>
        <v>30010</v>
      </c>
      <c r="Z35" s="15">
        <f t="shared" si="7"/>
        <v>31.01</v>
      </c>
      <c r="AA35" s="15">
        <f t="shared" si="8"/>
        <v>31.1</v>
      </c>
      <c r="AC35">
        <v>-1</v>
      </c>
      <c r="AD35">
        <f t="shared" si="23"/>
        <v>31970</v>
      </c>
      <c r="AE35">
        <f t="shared" si="9"/>
        <v>31770</v>
      </c>
      <c r="AF35">
        <f t="shared" si="10"/>
        <v>1960</v>
      </c>
      <c r="AG35" s="15">
        <f t="shared" si="11"/>
        <v>32.770000000000003</v>
      </c>
      <c r="AH35" s="15">
        <f t="shared" si="12"/>
        <v>32.800000000000004</v>
      </c>
      <c r="AI35">
        <f t="shared" si="13"/>
        <v>1.7600000000000016</v>
      </c>
      <c r="AK35" s="6"/>
      <c r="AL35" s="6"/>
      <c r="AM35" s="6">
        <v>8213</v>
      </c>
      <c r="AN35" s="6">
        <v>7811</v>
      </c>
      <c r="AO35" s="6">
        <f t="shared" si="24"/>
        <v>402</v>
      </c>
      <c r="AP35" s="6"/>
      <c r="AQ35" s="6"/>
      <c r="AR35" s="6"/>
      <c r="AS35" s="6"/>
      <c r="AT35" s="6"/>
      <c r="AU35" s="6"/>
      <c r="AV35">
        <v>-1</v>
      </c>
      <c r="AW35">
        <f t="shared" si="0"/>
        <v>35601</v>
      </c>
      <c r="BE35">
        <f t="shared" si="1"/>
        <v>300420.44</v>
      </c>
      <c r="BF35">
        <f t="shared" si="14"/>
        <v>300420.44</v>
      </c>
      <c r="BG35">
        <v>-1</v>
      </c>
      <c r="BH35">
        <f t="shared" si="15"/>
        <v>300420.44</v>
      </c>
      <c r="BI35">
        <f t="shared" si="16"/>
        <v>300.5</v>
      </c>
      <c r="BJ35">
        <f t="shared" si="2"/>
        <v>300.5</v>
      </c>
      <c r="BM35">
        <v>7560</v>
      </c>
      <c r="BN35">
        <f t="shared" si="17"/>
        <v>292860.44</v>
      </c>
      <c r="BO35">
        <f t="shared" si="18"/>
        <v>0.97483526753372707</v>
      </c>
      <c r="BQ35">
        <f t="shared" si="19"/>
        <v>7.6</v>
      </c>
      <c r="BR35">
        <f t="shared" si="20"/>
        <v>7.6</v>
      </c>
    </row>
    <row r="36" spans="1:70" x14ac:dyDescent="0.25">
      <c r="C36" s="2" t="s">
        <v>14</v>
      </c>
      <c r="D36" s="2">
        <v>672</v>
      </c>
      <c r="E36" s="2">
        <v>968</v>
      </c>
      <c r="F36" s="2">
        <v>1347</v>
      </c>
      <c r="G36" s="2">
        <v>1296</v>
      </c>
      <c r="H36" s="2">
        <v>1296</v>
      </c>
      <c r="I36" s="2"/>
      <c r="J36" s="2"/>
      <c r="K36" s="2"/>
      <c r="L36" s="2"/>
      <c r="M36" s="2"/>
      <c r="N36" s="2"/>
      <c r="O36" s="6">
        <f t="shared" si="3"/>
        <v>5579</v>
      </c>
      <c r="P36">
        <v>19810</v>
      </c>
      <c r="Q36">
        <f t="shared" si="4"/>
        <v>5644</v>
      </c>
      <c r="R36" s="6">
        <f t="shared" si="5"/>
        <v>31033</v>
      </c>
      <c r="S36" s="6">
        <v>500</v>
      </c>
      <c r="T36" s="12">
        <f t="shared" si="21"/>
        <v>31533</v>
      </c>
      <c r="U36" s="11">
        <v>22823</v>
      </c>
      <c r="V36" s="13">
        <f t="shared" si="22"/>
        <v>28902</v>
      </c>
      <c r="W36" s="13"/>
      <c r="Y36">
        <f t="shared" si="6"/>
        <v>28702</v>
      </c>
      <c r="Z36" s="15">
        <f t="shared" si="7"/>
        <v>29.702000000000002</v>
      </c>
      <c r="AA36" s="15">
        <f t="shared" si="8"/>
        <v>29.8</v>
      </c>
      <c r="AC36">
        <v>-1</v>
      </c>
      <c r="AD36">
        <f t="shared" si="23"/>
        <v>30662</v>
      </c>
      <c r="AE36">
        <f t="shared" si="9"/>
        <v>30462</v>
      </c>
      <c r="AF36">
        <f t="shared" si="10"/>
        <v>1960</v>
      </c>
      <c r="AG36" s="15">
        <f t="shared" si="11"/>
        <v>31.462</v>
      </c>
      <c r="AH36" s="15">
        <f t="shared" si="12"/>
        <v>31.5</v>
      </c>
      <c r="AI36">
        <f t="shared" si="13"/>
        <v>1.759999999999998</v>
      </c>
      <c r="AK36" s="6"/>
      <c r="AL36" s="6"/>
      <c r="AM36" s="6">
        <v>5582</v>
      </c>
      <c r="AN36" s="6">
        <v>5365</v>
      </c>
      <c r="AO36" s="6">
        <f t="shared" si="24"/>
        <v>217</v>
      </c>
      <c r="AP36" s="6"/>
      <c r="AQ36" s="6"/>
      <c r="AR36" s="6"/>
      <c r="AS36" s="6"/>
      <c r="AT36" s="6"/>
      <c r="AU36" s="6"/>
      <c r="AV36">
        <v>-1</v>
      </c>
      <c r="AW36">
        <f t="shared" si="0"/>
        <v>32793</v>
      </c>
      <c r="AY36">
        <v>1296</v>
      </c>
      <c r="AZ36">
        <v>1347</v>
      </c>
      <c r="BA36">
        <v>1296</v>
      </c>
      <c r="BB36">
        <v>1296</v>
      </c>
      <c r="BC36">
        <v>672</v>
      </c>
      <c r="BE36">
        <f t="shared" si="1"/>
        <v>287596.22399999999</v>
      </c>
      <c r="BF36">
        <f t="shared" si="14"/>
        <v>287596.22399999999</v>
      </c>
      <c r="BG36">
        <v>-1</v>
      </c>
      <c r="BH36">
        <f t="shared" si="15"/>
        <v>287596.22399999999</v>
      </c>
      <c r="BI36">
        <f t="shared" si="16"/>
        <v>287.60000000000002</v>
      </c>
      <c r="BJ36">
        <f t="shared" si="2"/>
        <v>287.60000000000002</v>
      </c>
      <c r="BM36">
        <v>11707</v>
      </c>
      <c r="BN36">
        <f t="shared" si="17"/>
        <v>275889.22399999999</v>
      </c>
      <c r="BO36">
        <f t="shared" si="18"/>
        <v>0.95929362410544028</v>
      </c>
      <c r="BQ36">
        <f t="shared" si="19"/>
        <v>11.799999999999999</v>
      </c>
      <c r="BR36">
        <f t="shared" si="20"/>
        <v>11.799999999999999</v>
      </c>
    </row>
    <row r="37" spans="1:70" x14ac:dyDescent="0.25">
      <c r="C37" s="2" t="s">
        <v>15</v>
      </c>
      <c r="D37" s="2">
        <v>595</v>
      </c>
      <c r="E37" s="2">
        <v>968</v>
      </c>
      <c r="F37" s="2">
        <v>1347</v>
      </c>
      <c r="G37" s="2">
        <v>1296</v>
      </c>
      <c r="H37" s="2"/>
      <c r="I37" s="2"/>
      <c r="J37" s="2"/>
      <c r="K37" s="2"/>
      <c r="L37" s="2"/>
      <c r="M37" s="2"/>
      <c r="N37" s="2"/>
      <c r="O37" s="6">
        <f t="shared" si="3"/>
        <v>4206</v>
      </c>
      <c r="P37">
        <v>19810</v>
      </c>
      <c r="Q37">
        <f t="shared" si="4"/>
        <v>5644</v>
      </c>
      <c r="R37" s="6">
        <f t="shared" si="5"/>
        <v>29660</v>
      </c>
      <c r="S37" s="6">
        <v>500</v>
      </c>
      <c r="T37" s="12">
        <f t="shared" si="21"/>
        <v>30160</v>
      </c>
      <c r="U37" s="11">
        <v>22823</v>
      </c>
      <c r="V37" s="13">
        <f t="shared" si="22"/>
        <v>27529</v>
      </c>
      <c r="W37" s="13"/>
      <c r="Y37">
        <f t="shared" si="6"/>
        <v>27329</v>
      </c>
      <c r="Z37" s="15">
        <f t="shared" si="7"/>
        <v>28.329000000000001</v>
      </c>
      <c r="AA37" s="15">
        <f t="shared" si="8"/>
        <v>28.400000000000002</v>
      </c>
      <c r="AC37">
        <v>-1</v>
      </c>
      <c r="AD37">
        <f t="shared" si="23"/>
        <v>29289</v>
      </c>
      <c r="AE37">
        <f t="shared" si="9"/>
        <v>29089</v>
      </c>
      <c r="AF37">
        <f t="shared" si="10"/>
        <v>1960</v>
      </c>
      <c r="AG37" s="15">
        <f t="shared" si="11"/>
        <v>30.088999999999999</v>
      </c>
      <c r="AH37" s="15">
        <f t="shared" si="12"/>
        <v>30.1</v>
      </c>
      <c r="AI37">
        <f t="shared" si="13"/>
        <v>1.759999999999998</v>
      </c>
      <c r="AK37" s="6"/>
      <c r="AL37" s="6"/>
      <c r="AM37" s="6"/>
      <c r="AN37" s="6"/>
      <c r="AO37" s="6">
        <f t="shared" si="24"/>
        <v>0</v>
      </c>
      <c r="AP37" s="6"/>
      <c r="AQ37" s="6"/>
      <c r="AR37" s="6"/>
      <c r="AS37" s="6"/>
      <c r="AT37" s="6"/>
      <c r="AU37" s="6"/>
      <c r="AV37">
        <v>-1</v>
      </c>
      <c r="AW37">
        <f t="shared" si="0"/>
        <v>31420</v>
      </c>
      <c r="AY37">
        <v>1296</v>
      </c>
      <c r="AZ37">
        <v>1347</v>
      </c>
      <c r="BA37">
        <v>1296</v>
      </c>
      <c r="BB37">
        <v>595</v>
      </c>
      <c r="BE37">
        <f t="shared" si="1"/>
        <v>264069.67800000001</v>
      </c>
      <c r="BF37">
        <f t="shared" si="14"/>
        <v>264069.67800000001</v>
      </c>
      <c r="BG37">
        <v>-1</v>
      </c>
      <c r="BH37">
        <f t="shared" si="15"/>
        <v>264069.67800000001</v>
      </c>
      <c r="BI37">
        <f t="shared" si="16"/>
        <v>264.10000000000002</v>
      </c>
      <c r="BJ37">
        <f t="shared" si="2"/>
        <v>264.10000000000002</v>
      </c>
      <c r="BM37">
        <v>10313</v>
      </c>
      <c r="BN37">
        <f t="shared" si="17"/>
        <v>253756.67800000001</v>
      </c>
      <c r="BO37">
        <f t="shared" si="18"/>
        <v>0.96094591367661686</v>
      </c>
      <c r="BQ37">
        <f t="shared" si="19"/>
        <v>10.4</v>
      </c>
      <c r="BR37">
        <f t="shared" si="20"/>
        <v>10.4</v>
      </c>
    </row>
    <row r="38" spans="1:70" x14ac:dyDescent="0.25">
      <c r="A38" t="s">
        <v>49</v>
      </c>
      <c r="C38" s="2" t="s">
        <v>16</v>
      </c>
      <c r="D38" s="2">
        <v>672</v>
      </c>
      <c r="E38" s="2">
        <v>968</v>
      </c>
      <c r="F38" s="2">
        <v>1347</v>
      </c>
      <c r="G38" s="2"/>
      <c r="H38" s="2"/>
      <c r="I38" s="2"/>
      <c r="J38" s="2"/>
      <c r="K38" s="2"/>
      <c r="L38" s="2"/>
      <c r="M38" s="2"/>
      <c r="N38" s="2"/>
      <c r="O38" s="6">
        <f t="shared" si="3"/>
        <v>2987</v>
      </c>
      <c r="P38">
        <v>19810</v>
      </c>
      <c r="Q38">
        <f t="shared" si="4"/>
        <v>5644</v>
      </c>
      <c r="R38" s="6">
        <f t="shared" si="5"/>
        <v>28441</v>
      </c>
      <c r="S38" s="6">
        <v>500</v>
      </c>
      <c r="T38" s="12">
        <f t="shared" si="21"/>
        <v>28941</v>
      </c>
      <c r="U38" s="11">
        <v>22823</v>
      </c>
      <c r="V38" s="13">
        <f t="shared" si="22"/>
        <v>26310</v>
      </c>
      <c r="W38" s="13"/>
      <c r="Y38">
        <f t="shared" si="6"/>
        <v>26110</v>
      </c>
      <c r="Z38" s="15">
        <f t="shared" si="7"/>
        <v>27.11</v>
      </c>
      <c r="AA38" s="15">
        <f t="shared" si="8"/>
        <v>27.200000000000003</v>
      </c>
      <c r="AC38">
        <v>-1</v>
      </c>
      <c r="AD38">
        <f t="shared" si="23"/>
        <v>28070</v>
      </c>
      <c r="AE38">
        <f t="shared" si="9"/>
        <v>27870</v>
      </c>
      <c r="AF38">
        <f t="shared" si="10"/>
        <v>1960</v>
      </c>
      <c r="AG38" s="15">
        <f t="shared" si="11"/>
        <v>28.87</v>
      </c>
      <c r="AH38" s="15">
        <f t="shared" si="12"/>
        <v>28.900000000000002</v>
      </c>
      <c r="AI38">
        <f t="shared" si="13"/>
        <v>1.7600000000000016</v>
      </c>
      <c r="AK38" s="6"/>
      <c r="AL38" s="6"/>
      <c r="AM38" s="6"/>
      <c r="AN38" s="6"/>
      <c r="AO38" s="6">
        <f t="shared" si="24"/>
        <v>0</v>
      </c>
      <c r="AP38" s="6"/>
      <c r="AQ38" s="6"/>
      <c r="AR38" s="6"/>
      <c r="AS38" s="6"/>
      <c r="AT38" s="6"/>
      <c r="AU38" s="6"/>
      <c r="AV38">
        <v>-1</v>
      </c>
      <c r="AW38">
        <f t="shared" si="0"/>
        <v>30201</v>
      </c>
      <c r="AY38">
        <v>1296</v>
      </c>
      <c r="AZ38">
        <v>1347</v>
      </c>
      <c r="BA38">
        <v>672</v>
      </c>
      <c r="BE38">
        <f t="shared" si="1"/>
        <v>253093.84</v>
      </c>
      <c r="BF38">
        <f t="shared" si="14"/>
        <v>253093.84</v>
      </c>
      <c r="BG38">
        <v>-1</v>
      </c>
      <c r="BH38">
        <f t="shared" si="15"/>
        <v>253093.84</v>
      </c>
      <c r="BI38">
        <f t="shared" si="16"/>
        <v>253.1</v>
      </c>
      <c r="BJ38">
        <f t="shared" si="2"/>
        <v>253.1</v>
      </c>
      <c r="BM38">
        <v>9128</v>
      </c>
      <c r="BN38">
        <f t="shared" si="17"/>
        <v>243965.84</v>
      </c>
      <c r="BO38">
        <f t="shared" si="18"/>
        <v>0.96393432570306725</v>
      </c>
      <c r="BQ38">
        <f t="shared" si="19"/>
        <v>9.1999999999999993</v>
      </c>
      <c r="BR38">
        <f t="shared" si="20"/>
        <v>9.1999999999999993</v>
      </c>
    </row>
    <row r="39" spans="1:70" x14ac:dyDescent="0.25">
      <c r="C39" s="2" t="s">
        <v>17</v>
      </c>
      <c r="D39" s="2">
        <v>708</v>
      </c>
      <c r="E39" s="2">
        <v>968</v>
      </c>
      <c r="F39" s="2"/>
      <c r="G39" s="2"/>
      <c r="H39" s="2"/>
      <c r="I39" s="2"/>
      <c r="J39" s="2"/>
      <c r="K39" s="2"/>
      <c r="L39" s="2"/>
      <c r="M39" s="2"/>
      <c r="N39" s="2"/>
      <c r="O39" s="6">
        <f t="shared" si="3"/>
        <v>1676</v>
      </c>
      <c r="P39">
        <v>19810</v>
      </c>
      <c r="Q39">
        <f t="shared" si="4"/>
        <v>5644</v>
      </c>
      <c r="R39" s="6">
        <f t="shared" si="5"/>
        <v>27130</v>
      </c>
      <c r="S39" s="6">
        <v>500</v>
      </c>
      <c r="T39" s="12">
        <f t="shared" si="21"/>
        <v>27630</v>
      </c>
      <c r="U39" s="11">
        <v>22823</v>
      </c>
      <c r="V39" s="13">
        <f t="shared" si="22"/>
        <v>24999</v>
      </c>
      <c r="W39" s="13">
        <v>24800</v>
      </c>
      <c r="X39" s="13">
        <f>V39-W39</f>
        <v>199</v>
      </c>
      <c r="Y39">
        <f t="shared" si="6"/>
        <v>24799</v>
      </c>
      <c r="Z39" s="15">
        <f t="shared" si="7"/>
        <v>25.798999999999999</v>
      </c>
      <c r="AA39" s="15">
        <f t="shared" si="8"/>
        <v>25.8</v>
      </c>
      <c r="AB39" s="13"/>
      <c r="AC39" s="13">
        <v>1</v>
      </c>
      <c r="AD39">
        <f t="shared" si="23"/>
        <v>27785</v>
      </c>
      <c r="AE39">
        <f t="shared" si="9"/>
        <v>27585</v>
      </c>
      <c r="AF39">
        <f t="shared" si="10"/>
        <v>2986</v>
      </c>
      <c r="AG39" s="15">
        <f t="shared" si="11"/>
        <v>28.585000000000001</v>
      </c>
      <c r="AH39" s="15">
        <f t="shared" si="12"/>
        <v>28.6</v>
      </c>
      <c r="AI39">
        <f t="shared" si="13"/>
        <v>2.7860000000000014</v>
      </c>
      <c r="AK39" s="6">
        <v>26056</v>
      </c>
      <c r="AL39" s="6"/>
      <c r="AM39" s="6">
        <v>1677</v>
      </c>
      <c r="AN39" s="6">
        <v>1514</v>
      </c>
      <c r="AO39" s="6">
        <f t="shared" si="24"/>
        <v>163</v>
      </c>
      <c r="AP39" s="6"/>
      <c r="AQ39" s="6"/>
      <c r="AR39" s="6"/>
      <c r="AS39" s="6"/>
      <c r="AT39" s="6"/>
      <c r="AU39" s="6"/>
      <c r="AV39">
        <v>1</v>
      </c>
      <c r="AW39">
        <f t="shared" si="0"/>
        <v>29916</v>
      </c>
      <c r="AY39">
        <v>1296</v>
      </c>
      <c r="AZ39">
        <v>708</v>
      </c>
      <c r="BE39">
        <f t="shared" si="1"/>
        <v>299809.56999999995</v>
      </c>
      <c r="BF39">
        <f t="shared" si="14"/>
        <v>299809.56999999995</v>
      </c>
      <c r="BG39">
        <v>-1</v>
      </c>
      <c r="BH39">
        <f t="shared" si="15"/>
        <v>299809.56999999995</v>
      </c>
      <c r="BI39">
        <f t="shared" si="16"/>
        <v>299.90000000000003</v>
      </c>
      <c r="BJ39">
        <f t="shared" si="2"/>
        <v>299.90000000000003</v>
      </c>
      <c r="BM39">
        <v>7790</v>
      </c>
      <c r="BN39">
        <f t="shared" si="17"/>
        <v>292019.56999999995</v>
      </c>
      <c r="BO39">
        <f t="shared" si="18"/>
        <v>0.97401684008952749</v>
      </c>
      <c r="BQ39">
        <f t="shared" si="19"/>
        <v>7.8</v>
      </c>
      <c r="BR39">
        <f t="shared" si="20"/>
        <v>7.8</v>
      </c>
    </row>
    <row r="40" spans="1:70" x14ac:dyDescent="0.25">
      <c r="C40" s="2" t="s">
        <v>18</v>
      </c>
      <c r="D40" s="2">
        <v>558</v>
      </c>
      <c r="E40" s="2">
        <v>1853</v>
      </c>
      <c r="F40" s="2"/>
      <c r="G40" s="2"/>
      <c r="H40" s="2"/>
      <c r="I40" s="2"/>
      <c r="J40" s="2"/>
      <c r="K40" s="2"/>
      <c r="L40" s="2"/>
      <c r="M40" s="2"/>
      <c r="N40" s="2"/>
      <c r="O40" s="6">
        <f t="shared" si="3"/>
        <v>2411</v>
      </c>
      <c r="P40">
        <v>19810</v>
      </c>
      <c r="Q40">
        <f t="shared" si="4"/>
        <v>5644</v>
      </c>
      <c r="R40" s="6">
        <f t="shared" si="5"/>
        <v>27865</v>
      </c>
      <c r="S40" s="6">
        <v>500</v>
      </c>
      <c r="T40" s="12">
        <f t="shared" si="21"/>
        <v>28365</v>
      </c>
      <c r="U40" s="11">
        <v>22823</v>
      </c>
      <c r="V40" s="13">
        <f t="shared" si="22"/>
        <v>25734</v>
      </c>
      <c r="W40" s="13"/>
      <c r="Y40">
        <f t="shared" si="6"/>
        <v>25534</v>
      </c>
      <c r="Z40" s="15">
        <f t="shared" si="7"/>
        <v>26.533999999999999</v>
      </c>
      <c r="AA40" s="15">
        <f t="shared" si="8"/>
        <v>26.6</v>
      </c>
      <c r="AC40">
        <v>1</v>
      </c>
      <c r="AD40">
        <f t="shared" si="23"/>
        <v>28520</v>
      </c>
      <c r="AE40">
        <f t="shared" si="9"/>
        <v>28320</v>
      </c>
      <c r="AF40">
        <f t="shared" si="10"/>
        <v>2986</v>
      </c>
      <c r="AG40" s="15">
        <f t="shared" si="11"/>
        <v>29.32</v>
      </c>
      <c r="AH40" s="15">
        <f t="shared" si="12"/>
        <v>29.400000000000002</v>
      </c>
      <c r="AI40">
        <f t="shared" si="13"/>
        <v>2.7860000000000014</v>
      </c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>
        <v>1</v>
      </c>
      <c r="AW40">
        <f t="shared" si="0"/>
        <v>30651</v>
      </c>
      <c r="AY40">
        <v>558</v>
      </c>
      <c r="BE40">
        <f t="shared" si="1"/>
        <v>249837.64</v>
      </c>
      <c r="BF40">
        <f t="shared" si="14"/>
        <v>249837.64</v>
      </c>
      <c r="BG40">
        <v>-1</v>
      </c>
      <c r="BH40">
        <f t="shared" si="15"/>
        <v>249837.64</v>
      </c>
      <c r="BI40">
        <f t="shared" si="16"/>
        <v>249.9</v>
      </c>
      <c r="BJ40">
        <f t="shared" si="2"/>
        <v>249.9</v>
      </c>
      <c r="BM40">
        <v>6377</v>
      </c>
      <c r="BN40">
        <f t="shared" si="17"/>
        <v>243460.64</v>
      </c>
      <c r="BO40">
        <f t="shared" si="18"/>
        <v>0.97447542331892023</v>
      </c>
      <c r="BQ40">
        <f t="shared" si="19"/>
        <v>6.3999999999999995</v>
      </c>
      <c r="BR40">
        <f t="shared" si="20"/>
        <v>6.3999999999999995</v>
      </c>
    </row>
    <row r="41" spans="1:70" x14ac:dyDescent="0.25">
      <c r="C41" s="2" t="s">
        <v>19</v>
      </c>
      <c r="D41" s="2">
        <v>708</v>
      </c>
      <c r="E41" s="2">
        <v>1853</v>
      </c>
      <c r="F41" s="2">
        <v>1296</v>
      </c>
      <c r="G41" s="2"/>
      <c r="H41" s="2"/>
      <c r="I41" s="2"/>
      <c r="J41" s="2"/>
      <c r="K41" s="2"/>
      <c r="L41" s="2"/>
      <c r="M41" s="2"/>
      <c r="N41" s="2"/>
      <c r="O41" s="6">
        <f t="shared" si="3"/>
        <v>3857</v>
      </c>
      <c r="P41">
        <v>19810</v>
      </c>
      <c r="Q41">
        <f t="shared" si="4"/>
        <v>5644</v>
      </c>
      <c r="R41" s="6">
        <f t="shared" si="5"/>
        <v>29311</v>
      </c>
      <c r="S41" s="6">
        <v>500</v>
      </c>
      <c r="T41" s="12">
        <f t="shared" si="21"/>
        <v>29811</v>
      </c>
      <c r="U41" s="11">
        <v>22823</v>
      </c>
      <c r="V41" s="13">
        <f t="shared" si="22"/>
        <v>27180</v>
      </c>
      <c r="W41" s="13"/>
      <c r="Y41">
        <f t="shared" si="6"/>
        <v>26980</v>
      </c>
      <c r="Z41" s="15">
        <f t="shared" si="7"/>
        <v>27.98</v>
      </c>
      <c r="AA41" s="15">
        <f t="shared" si="8"/>
        <v>28</v>
      </c>
      <c r="AC41">
        <v>1</v>
      </c>
      <c r="AD41">
        <f t="shared" si="23"/>
        <v>29966</v>
      </c>
      <c r="AE41">
        <f t="shared" si="9"/>
        <v>29766</v>
      </c>
      <c r="AF41">
        <f t="shared" si="10"/>
        <v>2986</v>
      </c>
      <c r="AG41" s="15">
        <f t="shared" si="11"/>
        <v>30.765999999999998</v>
      </c>
      <c r="AH41" s="15">
        <f t="shared" si="12"/>
        <v>30.8</v>
      </c>
      <c r="AI41">
        <f t="shared" si="13"/>
        <v>2.7859999999999978</v>
      </c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>
        <v>1</v>
      </c>
      <c r="AW41">
        <f t="shared" si="0"/>
        <v>32097</v>
      </c>
      <c r="BE41">
        <f t="shared" si="1"/>
        <v>260853.33199999999</v>
      </c>
      <c r="BF41">
        <f t="shared" si="14"/>
        <v>260853.33199999999</v>
      </c>
      <c r="BG41">
        <v>-1</v>
      </c>
      <c r="BH41">
        <f t="shared" si="15"/>
        <v>260853.33199999999</v>
      </c>
      <c r="BI41">
        <f t="shared" si="16"/>
        <v>260.90000000000003</v>
      </c>
      <c r="BJ41">
        <f t="shared" si="2"/>
        <v>260.90000000000003</v>
      </c>
      <c r="BM41">
        <v>5214</v>
      </c>
      <c r="BN41">
        <f t="shared" si="17"/>
        <v>255639.33199999999</v>
      </c>
      <c r="BO41">
        <f t="shared" si="18"/>
        <v>0.98001175618488934</v>
      </c>
      <c r="BQ41">
        <f t="shared" si="19"/>
        <v>5.3</v>
      </c>
      <c r="BR41">
        <f t="shared" si="20"/>
        <v>5.3</v>
      </c>
    </row>
    <row r="42" spans="1:70" x14ac:dyDescent="0.25">
      <c r="C42" s="2" t="s">
        <v>20</v>
      </c>
      <c r="D42" s="2">
        <v>1706</v>
      </c>
      <c r="E42" s="2">
        <v>1853</v>
      </c>
      <c r="F42" s="2">
        <v>1296</v>
      </c>
      <c r="G42" s="2">
        <v>1350</v>
      </c>
      <c r="H42" s="2"/>
      <c r="I42" s="2"/>
      <c r="J42" s="2"/>
      <c r="K42" s="2"/>
      <c r="L42" s="2"/>
      <c r="M42" s="2"/>
      <c r="N42" s="2"/>
      <c r="O42" s="6">
        <f t="shared" si="3"/>
        <v>6205</v>
      </c>
      <c r="P42">
        <v>19810</v>
      </c>
      <c r="Q42">
        <f t="shared" si="4"/>
        <v>5644</v>
      </c>
      <c r="R42" s="6">
        <f t="shared" si="5"/>
        <v>31659</v>
      </c>
      <c r="S42" s="6">
        <v>500</v>
      </c>
      <c r="T42" s="12">
        <f t="shared" si="21"/>
        <v>32159</v>
      </c>
      <c r="U42" s="11">
        <v>22823</v>
      </c>
      <c r="V42" s="13">
        <f t="shared" si="22"/>
        <v>29528</v>
      </c>
      <c r="W42" s="13"/>
      <c r="Y42">
        <f t="shared" si="6"/>
        <v>29328</v>
      </c>
      <c r="Z42" s="15">
        <f t="shared" si="7"/>
        <v>30.327999999999999</v>
      </c>
      <c r="AA42" s="15">
        <f t="shared" si="8"/>
        <v>30.400000000000002</v>
      </c>
      <c r="AC42">
        <v>1</v>
      </c>
      <c r="AD42">
        <f t="shared" si="23"/>
        <v>32314</v>
      </c>
      <c r="AE42">
        <f t="shared" si="9"/>
        <v>32114</v>
      </c>
      <c r="AF42">
        <f t="shared" si="10"/>
        <v>2986</v>
      </c>
      <c r="AG42" s="15">
        <f t="shared" si="11"/>
        <v>33.113999999999997</v>
      </c>
      <c r="AH42" s="15">
        <f t="shared" si="12"/>
        <v>33.200000000000003</v>
      </c>
      <c r="AI42">
        <f t="shared" si="13"/>
        <v>2.7859999999999978</v>
      </c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>
        <v>1</v>
      </c>
      <c r="AW42">
        <f t="shared" si="0"/>
        <v>34445</v>
      </c>
      <c r="BE42">
        <f t="shared" si="1"/>
        <v>279646.82799999998</v>
      </c>
      <c r="BF42">
        <f t="shared" si="14"/>
        <v>279646.82799999998</v>
      </c>
      <c r="BG42">
        <v>0</v>
      </c>
      <c r="BH42">
        <f t="shared" si="15"/>
        <v>279646.82799999998</v>
      </c>
      <c r="BI42">
        <f t="shared" si="16"/>
        <v>279.70000000000005</v>
      </c>
      <c r="BJ42">
        <f t="shared" si="2"/>
        <v>279.70000000000005</v>
      </c>
      <c r="BM42">
        <v>3879</v>
      </c>
      <c r="BN42">
        <f t="shared" si="17"/>
        <v>275767.82799999998</v>
      </c>
      <c r="BO42">
        <f t="shared" si="18"/>
        <v>0.98612893259779799</v>
      </c>
      <c r="BQ42">
        <f t="shared" si="19"/>
        <v>3.9</v>
      </c>
      <c r="BR42">
        <f t="shared" si="20"/>
        <v>3.9</v>
      </c>
    </row>
    <row r="43" spans="1:70" x14ac:dyDescent="0.25">
      <c r="C43" s="2" t="s">
        <v>21</v>
      </c>
      <c r="D43" s="2">
        <v>753</v>
      </c>
      <c r="E43" s="2">
        <v>1853</v>
      </c>
      <c r="F43" s="2">
        <v>1296</v>
      </c>
      <c r="G43" s="2">
        <v>1350</v>
      </c>
      <c r="H43" s="2">
        <v>1100</v>
      </c>
      <c r="I43" s="2"/>
      <c r="J43" s="2"/>
      <c r="K43" s="2"/>
      <c r="L43" s="2"/>
      <c r="M43" s="2"/>
      <c r="N43" s="2"/>
      <c r="O43" s="6">
        <f t="shared" si="3"/>
        <v>6352</v>
      </c>
      <c r="P43">
        <v>19810</v>
      </c>
      <c r="Q43">
        <f t="shared" si="4"/>
        <v>5644</v>
      </c>
      <c r="R43" s="6">
        <f t="shared" si="5"/>
        <v>31806</v>
      </c>
      <c r="S43" s="6">
        <v>500</v>
      </c>
      <c r="T43" s="12">
        <f t="shared" si="21"/>
        <v>32306</v>
      </c>
      <c r="U43" s="11">
        <v>22823</v>
      </c>
      <c r="V43" s="13">
        <f t="shared" si="22"/>
        <v>29675</v>
      </c>
      <c r="W43" s="13"/>
      <c r="Y43">
        <f t="shared" si="6"/>
        <v>29475</v>
      </c>
      <c r="Z43" s="15">
        <f t="shared" si="7"/>
        <v>30.475000000000001</v>
      </c>
      <c r="AA43" s="15">
        <f t="shared" si="8"/>
        <v>30.5</v>
      </c>
      <c r="AC43">
        <v>1</v>
      </c>
      <c r="AD43">
        <f t="shared" si="23"/>
        <v>32461</v>
      </c>
      <c r="AE43">
        <f t="shared" si="9"/>
        <v>32261</v>
      </c>
      <c r="AF43">
        <f t="shared" si="10"/>
        <v>2986</v>
      </c>
      <c r="AG43" s="15">
        <f t="shared" si="11"/>
        <v>33.261000000000003</v>
      </c>
      <c r="AH43" s="15">
        <f t="shared" si="12"/>
        <v>33.300000000000004</v>
      </c>
      <c r="AI43">
        <f t="shared" si="13"/>
        <v>2.7860000000000014</v>
      </c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>
        <v>1</v>
      </c>
      <c r="AW43">
        <f t="shared" si="0"/>
        <v>34592</v>
      </c>
      <c r="BE43">
        <f t="shared" si="1"/>
        <v>280823.32199999999</v>
      </c>
      <c r="BF43">
        <f t="shared" si="14"/>
        <v>280823.32199999999</v>
      </c>
      <c r="BG43">
        <v>1</v>
      </c>
      <c r="BH43">
        <f t="shared" si="15"/>
        <v>280823.32199999999</v>
      </c>
      <c r="BI43">
        <f t="shared" si="16"/>
        <v>280.90000000000003</v>
      </c>
      <c r="BJ43">
        <f t="shared" si="2"/>
        <v>280.90000000000003</v>
      </c>
      <c r="BM43">
        <v>4542</v>
      </c>
      <c r="BN43">
        <f t="shared" si="17"/>
        <v>276281.32199999999</v>
      </c>
      <c r="BO43">
        <f t="shared" si="18"/>
        <v>0.98382612965457339</v>
      </c>
      <c r="BQ43">
        <f t="shared" si="19"/>
        <v>4.5999999999999996</v>
      </c>
      <c r="BR43">
        <f t="shared" si="20"/>
        <v>4.5999999999999996</v>
      </c>
    </row>
    <row r="44" spans="1:70" x14ac:dyDescent="0.25">
      <c r="C44" s="2" t="s">
        <v>22</v>
      </c>
      <c r="D44" s="2">
        <v>426</v>
      </c>
      <c r="E44" s="2">
        <v>1853</v>
      </c>
      <c r="F44" s="2">
        <v>1296</v>
      </c>
      <c r="G44" s="2">
        <v>1350</v>
      </c>
      <c r="H44" s="2">
        <v>1100</v>
      </c>
      <c r="I44" s="2">
        <v>1520</v>
      </c>
      <c r="J44" s="2"/>
      <c r="K44" s="2"/>
      <c r="L44" s="2"/>
      <c r="M44" s="2"/>
      <c r="N44" s="2"/>
      <c r="O44" s="6">
        <f t="shared" si="3"/>
        <v>7545</v>
      </c>
      <c r="P44">
        <v>19810</v>
      </c>
      <c r="Q44">
        <f t="shared" si="4"/>
        <v>5644</v>
      </c>
      <c r="R44" s="6">
        <f t="shared" si="5"/>
        <v>32999</v>
      </c>
      <c r="S44" s="6">
        <v>500</v>
      </c>
      <c r="T44" s="12">
        <f t="shared" si="21"/>
        <v>33499</v>
      </c>
      <c r="U44" s="11">
        <v>22823</v>
      </c>
      <c r="V44" s="13">
        <f t="shared" si="22"/>
        <v>30868</v>
      </c>
      <c r="W44" s="13"/>
      <c r="Y44">
        <f t="shared" si="6"/>
        <v>30668</v>
      </c>
      <c r="Z44" s="15">
        <f t="shared" si="7"/>
        <v>31.667999999999999</v>
      </c>
      <c r="AA44" s="15">
        <f t="shared" si="8"/>
        <v>31.700000000000003</v>
      </c>
      <c r="AC44">
        <v>1</v>
      </c>
      <c r="AD44">
        <f t="shared" si="23"/>
        <v>33654</v>
      </c>
      <c r="AE44">
        <f t="shared" si="9"/>
        <v>33454</v>
      </c>
      <c r="AF44">
        <f t="shared" si="10"/>
        <v>2986</v>
      </c>
      <c r="AG44" s="15">
        <f t="shared" si="11"/>
        <v>34.454000000000001</v>
      </c>
      <c r="AH44" s="15">
        <f t="shared" si="12"/>
        <v>34.5</v>
      </c>
      <c r="AI44">
        <f t="shared" si="13"/>
        <v>2.7860000000000014</v>
      </c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>
        <v>1</v>
      </c>
      <c r="AW44">
        <f t="shared" si="0"/>
        <v>35785</v>
      </c>
      <c r="AY44">
        <v>426</v>
      </c>
      <c r="BE44">
        <f t="shared" si="1"/>
        <v>290798.10800000001</v>
      </c>
      <c r="BF44">
        <f t="shared" si="14"/>
        <v>290798.10800000001</v>
      </c>
      <c r="BG44">
        <v>1</v>
      </c>
      <c r="BH44">
        <f t="shared" si="15"/>
        <v>290798.10800000001</v>
      </c>
      <c r="BI44">
        <f t="shared" si="16"/>
        <v>290.8</v>
      </c>
      <c r="BJ44">
        <f t="shared" si="2"/>
        <v>290.8</v>
      </c>
      <c r="BM44">
        <v>5756</v>
      </c>
      <c r="BN44">
        <f t="shared" si="17"/>
        <v>285042.10800000001</v>
      </c>
      <c r="BO44">
        <f t="shared" si="18"/>
        <v>0.98020619859053548</v>
      </c>
      <c r="BQ44">
        <f t="shared" si="19"/>
        <v>5.8</v>
      </c>
      <c r="BR44">
        <f t="shared" si="20"/>
        <v>5.8</v>
      </c>
    </row>
    <row r="45" spans="1:70" x14ac:dyDescent="0.25">
      <c r="C45" s="2" t="s">
        <v>23</v>
      </c>
      <c r="D45" s="2">
        <v>784</v>
      </c>
      <c r="E45" s="2">
        <v>1853</v>
      </c>
      <c r="F45" s="2">
        <v>1296</v>
      </c>
      <c r="G45" s="2">
        <v>1350</v>
      </c>
      <c r="H45" s="2">
        <v>1100</v>
      </c>
      <c r="I45" s="2">
        <v>1520</v>
      </c>
      <c r="J45" s="2">
        <v>1520</v>
      </c>
      <c r="K45" s="2"/>
      <c r="L45" s="2"/>
      <c r="M45" s="2"/>
      <c r="N45" s="2"/>
      <c r="O45" s="6">
        <f t="shared" si="3"/>
        <v>9423</v>
      </c>
      <c r="P45">
        <v>19810</v>
      </c>
      <c r="Q45">
        <f t="shared" si="4"/>
        <v>5644</v>
      </c>
      <c r="R45" s="6">
        <f t="shared" si="5"/>
        <v>34877</v>
      </c>
      <c r="S45" s="6">
        <v>500</v>
      </c>
      <c r="T45" s="12">
        <f t="shared" si="21"/>
        <v>35377</v>
      </c>
      <c r="U45" s="11">
        <v>22823</v>
      </c>
      <c r="V45" s="13">
        <f t="shared" si="22"/>
        <v>32746</v>
      </c>
      <c r="W45" s="13"/>
      <c r="Y45">
        <f t="shared" si="6"/>
        <v>32546</v>
      </c>
      <c r="Z45" s="15">
        <f t="shared" si="7"/>
        <v>33.545999999999999</v>
      </c>
      <c r="AA45" s="15">
        <f t="shared" si="8"/>
        <v>33.6</v>
      </c>
      <c r="AC45">
        <v>1</v>
      </c>
      <c r="AD45">
        <f t="shared" si="23"/>
        <v>35532</v>
      </c>
      <c r="AE45">
        <f t="shared" si="9"/>
        <v>35332</v>
      </c>
      <c r="AF45">
        <f t="shared" si="10"/>
        <v>2986</v>
      </c>
      <c r="AG45" s="15">
        <f t="shared" si="11"/>
        <v>36.332000000000001</v>
      </c>
      <c r="AH45" s="15">
        <f t="shared" si="12"/>
        <v>36.4</v>
      </c>
      <c r="AI45">
        <f t="shared" si="13"/>
        <v>2.7860000000000014</v>
      </c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>
        <v>1</v>
      </c>
      <c r="AW45">
        <f t="shared" si="0"/>
        <v>37663</v>
      </c>
      <c r="AY45">
        <v>1520</v>
      </c>
      <c r="AZ45">
        <v>784</v>
      </c>
      <c r="BE45">
        <f t="shared" si="1"/>
        <v>307707.66400000005</v>
      </c>
      <c r="BF45">
        <f t="shared" si="14"/>
        <v>307707.66400000005</v>
      </c>
      <c r="BG45">
        <v>1</v>
      </c>
      <c r="BH45">
        <f t="shared" si="15"/>
        <v>307707.66400000005</v>
      </c>
      <c r="BI45">
        <f t="shared" si="16"/>
        <v>307.8</v>
      </c>
      <c r="BJ45">
        <f t="shared" si="2"/>
        <v>307.8</v>
      </c>
      <c r="BM45">
        <v>7578</v>
      </c>
      <c r="BN45">
        <f t="shared" si="17"/>
        <v>300129.66400000005</v>
      </c>
      <c r="BO45">
        <f t="shared" si="18"/>
        <v>0.97537272909783623</v>
      </c>
      <c r="BQ45">
        <f t="shared" si="19"/>
        <v>7.6</v>
      </c>
      <c r="BR45">
        <f t="shared" si="20"/>
        <v>7.6</v>
      </c>
    </row>
    <row r="46" spans="1:70" x14ac:dyDescent="0.25">
      <c r="C46" s="2" t="s">
        <v>24</v>
      </c>
      <c r="D46" s="2">
        <v>885</v>
      </c>
      <c r="E46" s="2">
        <v>1853</v>
      </c>
      <c r="F46" s="2">
        <v>1296</v>
      </c>
      <c r="G46" s="2">
        <v>1350</v>
      </c>
      <c r="H46" s="2">
        <v>1100</v>
      </c>
      <c r="I46" s="2">
        <v>1520</v>
      </c>
      <c r="J46" s="2">
        <v>1520</v>
      </c>
      <c r="K46" s="2">
        <v>1561</v>
      </c>
      <c r="L46" s="2"/>
      <c r="M46" s="2"/>
      <c r="N46" s="2"/>
      <c r="O46" s="6">
        <f t="shared" si="3"/>
        <v>11085</v>
      </c>
      <c r="P46">
        <v>19810</v>
      </c>
      <c r="Q46">
        <f t="shared" si="4"/>
        <v>5644</v>
      </c>
      <c r="R46" s="6">
        <f t="shared" si="5"/>
        <v>36539</v>
      </c>
      <c r="S46" s="6">
        <v>500</v>
      </c>
      <c r="T46" s="12">
        <f t="shared" si="21"/>
        <v>37039</v>
      </c>
      <c r="U46" s="11">
        <v>22823</v>
      </c>
      <c r="V46" s="13">
        <f t="shared" si="22"/>
        <v>34408</v>
      </c>
      <c r="W46" s="13"/>
      <c r="Y46">
        <f t="shared" si="6"/>
        <v>34208</v>
      </c>
      <c r="Z46" s="15">
        <f t="shared" si="7"/>
        <v>35.207999999999998</v>
      </c>
      <c r="AA46" s="15">
        <f t="shared" si="8"/>
        <v>35.300000000000004</v>
      </c>
      <c r="AC46">
        <v>1</v>
      </c>
      <c r="AD46">
        <f t="shared" si="23"/>
        <v>37194</v>
      </c>
      <c r="AE46">
        <f t="shared" si="9"/>
        <v>36994</v>
      </c>
      <c r="AF46">
        <f t="shared" si="10"/>
        <v>2986</v>
      </c>
      <c r="AG46" s="15">
        <f t="shared" si="11"/>
        <v>37.994</v>
      </c>
      <c r="AH46" s="15">
        <f t="shared" si="12"/>
        <v>38</v>
      </c>
      <c r="AI46">
        <f t="shared" si="13"/>
        <v>2.7860000000000014</v>
      </c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>
        <v>1</v>
      </c>
      <c r="AW46">
        <f t="shared" si="0"/>
        <v>39325</v>
      </c>
      <c r="AY46">
        <v>1520</v>
      </c>
      <c r="AZ46">
        <v>1561</v>
      </c>
      <c r="BA46">
        <v>885</v>
      </c>
      <c r="BE46">
        <f t="shared" si="1"/>
        <v>322672.28800000006</v>
      </c>
      <c r="BF46">
        <f t="shared" si="14"/>
        <v>322672.28800000006</v>
      </c>
      <c r="BG46">
        <v>1</v>
      </c>
      <c r="BH46">
        <f t="shared" si="15"/>
        <v>322672.28800000006</v>
      </c>
      <c r="BI46">
        <f t="shared" si="16"/>
        <v>322.70000000000005</v>
      </c>
      <c r="BJ46">
        <f t="shared" si="2"/>
        <v>322.70000000000005</v>
      </c>
      <c r="BM46">
        <v>9063</v>
      </c>
      <c r="BN46">
        <f t="shared" si="17"/>
        <v>313609.28800000006</v>
      </c>
      <c r="BO46">
        <f t="shared" si="18"/>
        <v>0.97191267940555215</v>
      </c>
      <c r="BQ46">
        <f t="shared" si="19"/>
        <v>9.1</v>
      </c>
      <c r="BR46">
        <f t="shared" si="20"/>
        <v>9.1</v>
      </c>
    </row>
    <row r="47" spans="1:70" x14ac:dyDescent="0.25">
      <c r="C47" s="2" t="s">
        <v>25</v>
      </c>
      <c r="D47" s="2">
        <v>893</v>
      </c>
      <c r="E47" s="2">
        <v>1853</v>
      </c>
      <c r="F47" s="2">
        <v>1296</v>
      </c>
      <c r="G47" s="2">
        <v>1350</v>
      </c>
      <c r="H47" s="2">
        <v>1100</v>
      </c>
      <c r="I47" s="2">
        <v>1520</v>
      </c>
      <c r="J47" s="2">
        <v>1520</v>
      </c>
      <c r="K47" s="2">
        <v>1561</v>
      </c>
      <c r="L47" s="2">
        <v>1323</v>
      </c>
      <c r="M47" s="2"/>
      <c r="N47" s="2"/>
      <c r="O47" s="6">
        <f t="shared" si="3"/>
        <v>12416</v>
      </c>
      <c r="P47">
        <v>19810</v>
      </c>
      <c r="Q47">
        <f t="shared" si="4"/>
        <v>5644</v>
      </c>
      <c r="R47" s="6">
        <f t="shared" si="5"/>
        <v>37870</v>
      </c>
      <c r="S47" s="6">
        <v>500</v>
      </c>
      <c r="T47" s="12">
        <f t="shared" si="21"/>
        <v>38370</v>
      </c>
      <c r="U47" s="11">
        <v>22823</v>
      </c>
      <c r="V47" s="13">
        <f t="shared" si="22"/>
        <v>35739</v>
      </c>
      <c r="W47" s="13"/>
      <c r="Y47">
        <f t="shared" si="6"/>
        <v>35539</v>
      </c>
      <c r="Z47" s="15">
        <f t="shared" si="7"/>
        <v>36.539000000000001</v>
      </c>
      <c r="AA47" s="15">
        <f t="shared" si="8"/>
        <v>36.6</v>
      </c>
      <c r="AC47">
        <v>1</v>
      </c>
      <c r="AD47">
        <f t="shared" si="23"/>
        <v>38525</v>
      </c>
      <c r="AE47">
        <f t="shared" si="9"/>
        <v>38325</v>
      </c>
      <c r="AF47">
        <f t="shared" si="10"/>
        <v>2986</v>
      </c>
      <c r="AG47" s="15">
        <f t="shared" si="11"/>
        <v>39.325000000000003</v>
      </c>
      <c r="AH47" s="15">
        <f t="shared" si="12"/>
        <v>39.4</v>
      </c>
      <c r="AI47">
        <f t="shared" si="13"/>
        <v>2.7860000000000014</v>
      </c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>
        <v>1</v>
      </c>
      <c r="AW47">
        <f t="shared" si="0"/>
        <v>40656</v>
      </c>
      <c r="AY47">
        <v>1520</v>
      </c>
      <c r="AZ47">
        <v>1561</v>
      </c>
      <c r="BA47">
        <v>1323</v>
      </c>
      <c r="BB47">
        <v>893</v>
      </c>
      <c r="BE47">
        <f t="shared" si="1"/>
        <v>334656.65000000002</v>
      </c>
      <c r="BF47">
        <f t="shared" si="14"/>
        <v>334656.65000000002</v>
      </c>
      <c r="BG47">
        <v>1</v>
      </c>
      <c r="BH47">
        <f t="shared" si="15"/>
        <v>334656.65000000002</v>
      </c>
      <c r="BI47">
        <f t="shared" si="16"/>
        <v>334.70000000000005</v>
      </c>
      <c r="BJ47">
        <f t="shared" si="2"/>
        <v>334.70000000000005</v>
      </c>
      <c r="BM47">
        <v>10417</v>
      </c>
      <c r="BN47">
        <f t="shared" si="17"/>
        <v>324239.65000000002</v>
      </c>
      <c r="BO47">
        <f t="shared" si="18"/>
        <v>0.96887257432356422</v>
      </c>
      <c r="BQ47">
        <f t="shared" si="19"/>
        <v>10.5</v>
      </c>
      <c r="BR47">
        <f t="shared" si="20"/>
        <v>10.5</v>
      </c>
    </row>
    <row r="48" spans="1:70" x14ac:dyDescent="0.25">
      <c r="C48" s="2" t="s">
        <v>26</v>
      </c>
      <c r="D48" s="2">
        <v>517</v>
      </c>
      <c r="E48" s="2">
        <v>1853</v>
      </c>
      <c r="F48" s="2">
        <v>1296</v>
      </c>
      <c r="G48" s="2">
        <v>1350</v>
      </c>
      <c r="H48" s="2">
        <v>1100</v>
      </c>
      <c r="I48" s="2">
        <v>1520</v>
      </c>
      <c r="J48" s="2">
        <v>1520</v>
      </c>
      <c r="K48" s="2">
        <v>1561</v>
      </c>
      <c r="L48" s="2">
        <v>1323</v>
      </c>
      <c r="M48" s="2">
        <v>1305</v>
      </c>
      <c r="N48" s="2"/>
      <c r="O48" s="6">
        <f t="shared" si="3"/>
        <v>13345</v>
      </c>
      <c r="P48">
        <v>19810</v>
      </c>
      <c r="Q48">
        <f t="shared" si="4"/>
        <v>5644</v>
      </c>
      <c r="R48" s="6">
        <f t="shared" si="5"/>
        <v>38799</v>
      </c>
      <c r="S48" s="6">
        <v>500</v>
      </c>
      <c r="T48" s="12">
        <f t="shared" si="21"/>
        <v>39299</v>
      </c>
      <c r="U48" s="11">
        <v>22823</v>
      </c>
      <c r="V48" s="13">
        <f t="shared" si="22"/>
        <v>36668</v>
      </c>
      <c r="W48" s="13"/>
      <c r="Y48">
        <f t="shared" si="6"/>
        <v>36468</v>
      </c>
      <c r="Z48" s="15">
        <f t="shared" si="7"/>
        <v>37.468000000000004</v>
      </c>
      <c r="AA48" s="15">
        <f t="shared" si="8"/>
        <v>37.5</v>
      </c>
      <c r="AC48">
        <v>1</v>
      </c>
      <c r="AD48">
        <f t="shared" si="23"/>
        <v>39454</v>
      </c>
      <c r="AE48">
        <f t="shared" si="9"/>
        <v>39254</v>
      </c>
      <c r="AF48">
        <f t="shared" si="10"/>
        <v>2986</v>
      </c>
      <c r="AG48" s="15">
        <f t="shared" si="11"/>
        <v>40.253999999999998</v>
      </c>
      <c r="AH48" s="15">
        <f t="shared" si="12"/>
        <v>40.300000000000004</v>
      </c>
      <c r="AI48">
        <f t="shared" si="13"/>
        <v>2.7859999999999943</v>
      </c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>
        <v>1</v>
      </c>
      <c r="AW48">
        <f t="shared" si="0"/>
        <v>41585</v>
      </c>
      <c r="AY48">
        <v>1305</v>
      </c>
      <c r="AZ48">
        <v>1777</v>
      </c>
      <c r="BA48">
        <v>1308</v>
      </c>
      <c r="BB48">
        <v>907</v>
      </c>
      <c r="BE48">
        <f t="shared" si="1"/>
        <v>342092.30800000002</v>
      </c>
      <c r="BF48">
        <f t="shared" si="14"/>
        <v>342092.30800000002</v>
      </c>
      <c r="BG48">
        <v>-1</v>
      </c>
      <c r="BH48">
        <f t="shared" si="15"/>
        <v>342092.30800000002</v>
      </c>
      <c r="BI48">
        <f t="shared" si="16"/>
        <v>342.1</v>
      </c>
      <c r="BJ48">
        <f t="shared" si="2"/>
        <v>342.1</v>
      </c>
      <c r="BM48">
        <v>13643</v>
      </c>
      <c r="BN48">
        <f t="shared" si="17"/>
        <v>328449.30800000002</v>
      </c>
      <c r="BO48">
        <f t="shared" si="18"/>
        <v>0.96011895128609559</v>
      </c>
      <c r="BQ48">
        <f t="shared" si="19"/>
        <v>13.7</v>
      </c>
      <c r="BR48">
        <f t="shared" si="20"/>
        <v>13.7</v>
      </c>
    </row>
    <row r="49" spans="1:70" x14ac:dyDescent="0.25">
      <c r="C49" s="2" t="s">
        <v>27</v>
      </c>
      <c r="D49" s="2">
        <v>829</v>
      </c>
      <c r="E49" s="2">
        <v>1853</v>
      </c>
      <c r="F49" s="2">
        <v>1296</v>
      </c>
      <c r="G49" s="2">
        <v>1350</v>
      </c>
      <c r="H49" s="2">
        <v>1100</v>
      </c>
      <c r="I49" s="2">
        <v>1520</v>
      </c>
      <c r="J49" s="2">
        <v>1520</v>
      </c>
      <c r="K49" s="2">
        <v>1561</v>
      </c>
      <c r="L49" s="2">
        <v>1323</v>
      </c>
      <c r="M49" s="2">
        <v>1305</v>
      </c>
      <c r="N49" s="2">
        <v>1777</v>
      </c>
      <c r="O49" s="6">
        <f t="shared" si="3"/>
        <v>15434</v>
      </c>
      <c r="P49">
        <v>19810</v>
      </c>
      <c r="Q49">
        <f t="shared" si="4"/>
        <v>5644</v>
      </c>
      <c r="R49" s="6">
        <f t="shared" si="5"/>
        <v>40888</v>
      </c>
      <c r="S49" s="6">
        <v>500</v>
      </c>
      <c r="T49" s="12">
        <f t="shared" si="21"/>
        <v>41388</v>
      </c>
      <c r="U49" s="11">
        <v>22823</v>
      </c>
      <c r="V49" s="13">
        <f t="shared" si="22"/>
        <v>38757</v>
      </c>
      <c r="W49" s="13">
        <v>38200</v>
      </c>
      <c r="X49" s="13">
        <f>V49-W49</f>
        <v>557</v>
      </c>
      <c r="Y49">
        <f t="shared" si="6"/>
        <v>38557</v>
      </c>
      <c r="Z49" s="15">
        <f t="shared" si="7"/>
        <v>39.557000000000002</v>
      </c>
      <c r="AA49" s="15">
        <f t="shared" si="8"/>
        <v>39.6</v>
      </c>
      <c r="AB49" s="13"/>
      <c r="AC49" s="13">
        <v>1</v>
      </c>
      <c r="AD49">
        <f t="shared" si="23"/>
        <v>41543</v>
      </c>
      <c r="AE49">
        <f t="shared" si="9"/>
        <v>41343</v>
      </c>
      <c r="AF49">
        <f t="shared" si="10"/>
        <v>2986</v>
      </c>
      <c r="AG49" s="15">
        <f t="shared" si="11"/>
        <v>42.343000000000004</v>
      </c>
      <c r="AH49" s="15">
        <f t="shared" si="12"/>
        <v>42.4</v>
      </c>
      <c r="AI49">
        <f t="shared" si="13"/>
        <v>2.7860000000000014</v>
      </c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>
        <v>1</v>
      </c>
      <c r="AW49">
        <f t="shared" si="0"/>
        <v>43674</v>
      </c>
      <c r="AY49">
        <v>1305</v>
      </c>
      <c r="AZ49">
        <v>1777</v>
      </c>
      <c r="BA49">
        <v>829</v>
      </c>
      <c r="BE49">
        <f t="shared" si="1"/>
        <v>396183.68599999999</v>
      </c>
      <c r="BF49">
        <f t="shared" si="14"/>
        <v>396183.68599999999</v>
      </c>
      <c r="BG49">
        <v>-1</v>
      </c>
      <c r="BH49">
        <f t="shared" si="15"/>
        <v>396183.68599999999</v>
      </c>
      <c r="BI49">
        <f t="shared" si="16"/>
        <v>396.20000000000005</v>
      </c>
      <c r="BJ49">
        <f t="shared" si="2"/>
        <v>396.20000000000005</v>
      </c>
      <c r="BM49">
        <v>12250</v>
      </c>
      <c r="BN49">
        <f t="shared" si="17"/>
        <v>383933.68599999999</v>
      </c>
      <c r="BO49">
        <f t="shared" si="18"/>
        <v>0.96907999891747187</v>
      </c>
      <c r="BQ49">
        <f t="shared" si="19"/>
        <v>12.299999999999999</v>
      </c>
      <c r="BR49">
        <f t="shared" si="20"/>
        <v>12.299999999999999</v>
      </c>
    </row>
    <row r="50" spans="1:70" x14ac:dyDescent="0.25">
      <c r="C50" s="1" t="s">
        <v>28</v>
      </c>
      <c r="D50" s="1">
        <v>517</v>
      </c>
      <c r="E50" s="5">
        <v>763</v>
      </c>
      <c r="F50" s="1">
        <v>1090</v>
      </c>
      <c r="G50" s="1">
        <v>1296</v>
      </c>
      <c r="H50" s="1">
        <v>1354</v>
      </c>
      <c r="I50" s="1">
        <v>1310</v>
      </c>
      <c r="J50" s="1">
        <v>955</v>
      </c>
      <c r="K50" s="1">
        <v>1944</v>
      </c>
      <c r="L50" s="1">
        <v>1561</v>
      </c>
      <c r="M50" s="1">
        <v>1323</v>
      </c>
      <c r="N50" s="1">
        <v>1305</v>
      </c>
      <c r="O50" s="6">
        <f t="shared" si="3"/>
        <v>13418</v>
      </c>
      <c r="P50">
        <v>19810</v>
      </c>
      <c r="Q50">
        <f t="shared" si="4"/>
        <v>5644</v>
      </c>
      <c r="R50" s="6">
        <f t="shared" si="5"/>
        <v>38872</v>
      </c>
      <c r="S50" s="6">
        <v>500</v>
      </c>
      <c r="T50" s="12">
        <f t="shared" si="21"/>
        <v>39372</v>
      </c>
      <c r="U50" s="11">
        <v>22823</v>
      </c>
      <c r="V50" s="13">
        <f t="shared" si="22"/>
        <v>36741</v>
      </c>
      <c r="W50" s="13"/>
      <c r="Y50">
        <f t="shared" si="6"/>
        <v>36541</v>
      </c>
      <c r="Z50" s="15">
        <f t="shared" si="7"/>
        <v>37.540999999999997</v>
      </c>
      <c r="AA50" s="15">
        <f t="shared" si="8"/>
        <v>37.6</v>
      </c>
      <c r="AC50">
        <v>-1</v>
      </c>
      <c r="AD50">
        <f t="shared" si="23"/>
        <v>38501</v>
      </c>
      <c r="AE50">
        <f t="shared" si="9"/>
        <v>38301</v>
      </c>
      <c r="AF50">
        <f t="shared" si="10"/>
        <v>1960</v>
      </c>
      <c r="AG50" s="15">
        <f t="shared" si="11"/>
        <v>39.301000000000002</v>
      </c>
      <c r="AH50" s="15">
        <f t="shared" si="12"/>
        <v>39.4</v>
      </c>
      <c r="AI50">
        <f t="shared" si="13"/>
        <v>1.7600000000000051</v>
      </c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>
        <v>-1</v>
      </c>
      <c r="AW50">
        <f t="shared" si="0"/>
        <v>40632</v>
      </c>
      <c r="AY50">
        <v>1305</v>
      </c>
      <c r="AZ50">
        <v>517</v>
      </c>
      <c r="BE50">
        <f t="shared" si="1"/>
        <v>335090.60200000001</v>
      </c>
      <c r="BF50">
        <f t="shared" si="14"/>
        <v>335090.60200000001</v>
      </c>
      <c r="BG50">
        <v>-1</v>
      </c>
      <c r="BH50">
        <f t="shared" si="15"/>
        <v>335090.60200000001</v>
      </c>
      <c r="BI50">
        <f t="shared" si="16"/>
        <v>335.1</v>
      </c>
      <c r="BJ50">
        <f t="shared" si="2"/>
        <v>335.1</v>
      </c>
      <c r="BM50">
        <v>10343</v>
      </c>
      <c r="BN50">
        <f t="shared" si="17"/>
        <v>324747.60200000001</v>
      </c>
      <c r="BO50">
        <f t="shared" si="18"/>
        <v>0.96913372103464723</v>
      </c>
      <c r="BQ50">
        <f t="shared" si="19"/>
        <v>10.4</v>
      </c>
      <c r="BR50">
        <f t="shared" si="20"/>
        <v>10.4</v>
      </c>
    </row>
    <row r="51" spans="1:70" x14ac:dyDescent="0.25">
      <c r="A51" t="s">
        <v>50</v>
      </c>
      <c r="C51" s="1" t="s">
        <v>29</v>
      </c>
      <c r="D51" s="1">
        <v>893</v>
      </c>
      <c r="E51" s="5">
        <v>763</v>
      </c>
      <c r="F51" s="1">
        <v>1090</v>
      </c>
      <c r="G51" s="1">
        <v>1296</v>
      </c>
      <c r="H51" s="1">
        <v>1354</v>
      </c>
      <c r="I51" s="1">
        <v>1310</v>
      </c>
      <c r="J51" s="1">
        <v>955</v>
      </c>
      <c r="K51" s="1">
        <v>1944</v>
      </c>
      <c r="L51" s="1">
        <v>1561</v>
      </c>
      <c r="M51" s="1">
        <v>1323</v>
      </c>
      <c r="N51" s="1"/>
      <c r="O51" s="6">
        <f t="shared" si="3"/>
        <v>12489</v>
      </c>
      <c r="P51">
        <v>19810</v>
      </c>
      <c r="Q51">
        <f t="shared" si="4"/>
        <v>5644</v>
      </c>
      <c r="R51" s="6">
        <f t="shared" si="5"/>
        <v>37943</v>
      </c>
      <c r="S51" s="6">
        <v>500</v>
      </c>
      <c r="T51" s="12">
        <f t="shared" si="21"/>
        <v>38443</v>
      </c>
      <c r="U51" s="11">
        <v>22823</v>
      </c>
      <c r="V51" s="13">
        <f t="shared" si="22"/>
        <v>35812</v>
      </c>
      <c r="W51" s="13"/>
      <c r="Y51">
        <f t="shared" si="6"/>
        <v>35612</v>
      </c>
      <c r="Z51" s="15">
        <f t="shared" si="7"/>
        <v>36.612000000000002</v>
      </c>
      <c r="AA51" s="15">
        <f t="shared" si="8"/>
        <v>36.700000000000003</v>
      </c>
      <c r="AC51">
        <v>-1</v>
      </c>
      <c r="AD51">
        <f t="shared" si="23"/>
        <v>37572</v>
      </c>
      <c r="AE51">
        <f t="shared" si="9"/>
        <v>37372</v>
      </c>
      <c r="AF51">
        <f t="shared" si="10"/>
        <v>1960</v>
      </c>
      <c r="AG51" s="15">
        <f t="shared" si="11"/>
        <v>38.372</v>
      </c>
      <c r="AH51" s="15">
        <f t="shared" si="12"/>
        <v>38.4</v>
      </c>
      <c r="AI51">
        <f t="shared" si="13"/>
        <v>1.759999999999998</v>
      </c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>
        <v>-1</v>
      </c>
      <c r="AW51">
        <f t="shared" si="0"/>
        <v>39703</v>
      </c>
      <c r="AY51">
        <v>893</v>
      </c>
      <c r="BE51">
        <f t="shared" si="1"/>
        <v>326725.84400000004</v>
      </c>
      <c r="BF51">
        <f t="shared" si="14"/>
        <v>326725.84400000004</v>
      </c>
      <c r="BG51">
        <v>-1</v>
      </c>
      <c r="BH51">
        <f t="shared" si="15"/>
        <v>326725.84400000004</v>
      </c>
      <c r="BI51">
        <f t="shared" si="16"/>
        <v>326.8</v>
      </c>
      <c r="BJ51">
        <f t="shared" si="2"/>
        <v>326.8</v>
      </c>
      <c r="BM51">
        <v>9421</v>
      </c>
      <c r="BN51">
        <f t="shared" si="17"/>
        <v>317304.84400000004</v>
      </c>
      <c r="BO51">
        <f t="shared" si="18"/>
        <v>0.97116542761153601</v>
      </c>
      <c r="BQ51">
        <f t="shared" si="19"/>
        <v>9.5</v>
      </c>
      <c r="BR51">
        <f t="shared" si="20"/>
        <v>9.5</v>
      </c>
    </row>
    <row r="52" spans="1:70" x14ac:dyDescent="0.25">
      <c r="C52" s="1" t="s">
        <v>30</v>
      </c>
      <c r="D52" s="1">
        <v>885</v>
      </c>
      <c r="E52" s="5">
        <v>763</v>
      </c>
      <c r="F52" s="1">
        <v>1090</v>
      </c>
      <c r="G52" s="1">
        <v>1296</v>
      </c>
      <c r="H52" s="1">
        <v>1354</v>
      </c>
      <c r="I52" s="1">
        <v>1310</v>
      </c>
      <c r="J52" s="1">
        <v>955</v>
      </c>
      <c r="K52" s="1">
        <v>1944</v>
      </c>
      <c r="L52" s="1">
        <v>1561</v>
      </c>
      <c r="M52" s="1"/>
      <c r="N52" s="1"/>
      <c r="O52" s="6">
        <f t="shared" si="3"/>
        <v>11158</v>
      </c>
      <c r="P52">
        <v>19810</v>
      </c>
      <c r="Q52">
        <f t="shared" si="4"/>
        <v>5644</v>
      </c>
      <c r="R52" s="6">
        <f t="shared" si="5"/>
        <v>36612</v>
      </c>
      <c r="S52" s="6">
        <v>500</v>
      </c>
      <c r="T52" s="12">
        <f t="shared" si="21"/>
        <v>37112</v>
      </c>
      <c r="U52" s="11">
        <v>22823</v>
      </c>
      <c r="V52" s="13">
        <f t="shared" si="22"/>
        <v>34481</v>
      </c>
      <c r="W52" s="13"/>
      <c r="Y52">
        <f t="shared" si="6"/>
        <v>34281</v>
      </c>
      <c r="Z52" s="15">
        <f t="shared" si="7"/>
        <v>35.280999999999999</v>
      </c>
      <c r="AA52" s="15">
        <f t="shared" si="8"/>
        <v>35.300000000000004</v>
      </c>
      <c r="AC52">
        <v>-1</v>
      </c>
      <c r="AD52">
        <f t="shared" si="23"/>
        <v>36241</v>
      </c>
      <c r="AE52">
        <f t="shared" si="9"/>
        <v>36041</v>
      </c>
      <c r="AF52">
        <f t="shared" si="10"/>
        <v>1960</v>
      </c>
      <c r="AG52" s="15">
        <f t="shared" si="11"/>
        <v>37.040999999999997</v>
      </c>
      <c r="AH52" s="15">
        <f t="shared" si="12"/>
        <v>37.1</v>
      </c>
      <c r="AI52">
        <f t="shared" si="13"/>
        <v>1.759999999999998</v>
      </c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>
        <v>-1</v>
      </c>
      <c r="AW52">
        <f t="shared" si="0"/>
        <v>38372</v>
      </c>
      <c r="BE52">
        <f t="shared" si="1"/>
        <v>315179.48200000002</v>
      </c>
      <c r="BF52">
        <f t="shared" si="14"/>
        <v>315179.48200000002</v>
      </c>
      <c r="BG52">
        <v>-1</v>
      </c>
      <c r="BH52">
        <f t="shared" si="15"/>
        <v>315179.48200000002</v>
      </c>
      <c r="BI52">
        <f t="shared" si="16"/>
        <v>315.20000000000005</v>
      </c>
      <c r="BJ52">
        <f t="shared" si="2"/>
        <v>315.20000000000005</v>
      </c>
      <c r="BM52">
        <v>8067</v>
      </c>
      <c r="BN52">
        <f t="shared" si="17"/>
        <v>307112.48200000002</v>
      </c>
      <c r="BO52">
        <f t="shared" si="18"/>
        <v>0.974405059781144</v>
      </c>
      <c r="BQ52">
        <f t="shared" si="19"/>
        <v>8.1</v>
      </c>
      <c r="BR52">
        <f t="shared" si="20"/>
        <v>8.1</v>
      </c>
    </row>
    <row r="53" spans="1:70" x14ac:dyDescent="0.25">
      <c r="C53" s="1" t="s">
        <v>31</v>
      </c>
      <c r="D53" s="1">
        <v>784</v>
      </c>
      <c r="E53" s="5">
        <v>763</v>
      </c>
      <c r="F53" s="1">
        <v>1090</v>
      </c>
      <c r="G53" s="1">
        <v>1296</v>
      </c>
      <c r="H53" s="1">
        <v>1354</v>
      </c>
      <c r="I53" s="1">
        <v>1310</v>
      </c>
      <c r="J53" s="1">
        <v>955</v>
      </c>
      <c r="K53" s="1">
        <v>1944</v>
      </c>
      <c r="L53" s="1"/>
      <c r="M53" s="1"/>
      <c r="N53" s="1"/>
      <c r="O53" s="6">
        <f t="shared" si="3"/>
        <v>9496</v>
      </c>
      <c r="P53">
        <v>19810</v>
      </c>
      <c r="Q53">
        <f t="shared" si="4"/>
        <v>5644</v>
      </c>
      <c r="R53" s="6">
        <f t="shared" si="5"/>
        <v>34950</v>
      </c>
      <c r="S53" s="6">
        <v>500</v>
      </c>
      <c r="T53" s="12">
        <f t="shared" si="21"/>
        <v>35450</v>
      </c>
      <c r="U53" s="11">
        <v>22823</v>
      </c>
      <c r="V53" s="13">
        <f t="shared" si="22"/>
        <v>32819</v>
      </c>
      <c r="W53" s="13"/>
      <c r="Y53">
        <f t="shared" si="6"/>
        <v>32619</v>
      </c>
      <c r="Z53" s="15">
        <f t="shared" si="7"/>
        <v>33.619</v>
      </c>
      <c r="AA53" s="15">
        <f t="shared" si="8"/>
        <v>33.700000000000003</v>
      </c>
      <c r="AC53">
        <v>-1</v>
      </c>
      <c r="AD53">
        <f t="shared" si="23"/>
        <v>34579</v>
      </c>
      <c r="AE53">
        <f t="shared" si="9"/>
        <v>34379</v>
      </c>
      <c r="AF53">
        <f t="shared" si="10"/>
        <v>1960</v>
      </c>
      <c r="AG53" s="15">
        <f t="shared" si="11"/>
        <v>35.378999999999998</v>
      </c>
      <c r="AH53" s="15">
        <f t="shared" si="12"/>
        <v>35.4</v>
      </c>
      <c r="AI53">
        <f t="shared" si="13"/>
        <v>1.759999999999998</v>
      </c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>
        <v>-1</v>
      </c>
      <c r="AW53">
        <f t="shared" si="0"/>
        <v>36710</v>
      </c>
      <c r="BE53">
        <f t="shared" si="1"/>
        <v>301876.85800000007</v>
      </c>
      <c r="BF53">
        <f t="shared" si="14"/>
        <v>301876.85800000007</v>
      </c>
      <c r="BG53">
        <v>-1</v>
      </c>
      <c r="BH53">
        <f t="shared" si="15"/>
        <v>301876.85800000007</v>
      </c>
      <c r="BI53">
        <f t="shared" si="16"/>
        <v>301.90000000000003</v>
      </c>
      <c r="BJ53">
        <f t="shared" si="2"/>
        <v>301.90000000000003</v>
      </c>
      <c r="BM53">
        <v>6605</v>
      </c>
      <c r="BN53">
        <f t="shared" si="17"/>
        <v>295271.85800000007</v>
      </c>
      <c r="BO53">
        <f t="shared" si="18"/>
        <v>0.97812021748285194</v>
      </c>
      <c r="BQ53">
        <f t="shared" si="19"/>
        <v>6.6999999999999993</v>
      </c>
      <c r="BR53">
        <f t="shared" si="20"/>
        <v>6.6999999999999993</v>
      </c>
    </row>
    <row r="54" spans="1:70" x14ac:dyDescent="0.25">
      <c r="R54" s="6">
        <f>SUM(R18:R53)</f>
        <v>1203997</v>
      </c>
      <c r="S54" s="6">
        <f>SUM(S18:S53)</f>
        <v>0</v>
      </c>
      <c r="T54" s="6">
        <f>SUM(T18:T53)</f>
        <v>1203997</v>
      </c>
      <c r="U54" s="6"/>
      <c r="V54" s="6"/>
      <c r="W54" s="6"/>
      <c r="X54" s="6"/>
      <c r="Y54" s="6"/>
      <c r="Z54" s="6">
        <f>SUM(Z18:Z53)</f>
        <v>1138.0809999999997</v>
      </c>
      <c r="AA54" s="6">
        <f>SUM(AA18:AA53)</f>
        <v>1140</v>
      </c>
      <c r="AB54" s="6"/>
      <c r="AC54" s="6"/>
      <c r="AD54" s="6"/>
      <c r="AE54" s="6"/>
      <c r="AF54" s="6"/>
      <c r="AG54" s="6">
        <f>SUM(AG18:AG53)</f>
        <v>1221.9609999999998</v>
      </c>
      <c r="AH54" s="6">
        <f>SUM(AH18:AH53)</f>
        <v>1223.5000000000002</v>
      </c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W54">
        <f>SUM(AW17:AW53)</f>
        <v>1290150</v>
      </c>
    </row>
    <row r="56" spans="1:70" x14ac:dyDescent="0.25">
      <c r="O56" t="s">
        <v>56</v>
      </c>
      <c r="R56">
        <f>(R54+AW54)*2/1000</f>
        <v>4988.2939999999999</v>
      </c>
      <c r="AC56" t="s">
        <v>81</v>
      </c>
      <c r="AF56">
        <f>(Z54+AG54)*2</f>
        <v>4720.0839999999989</v>
      </c>
      <c r="AV56" t="s">
        <v>55</v>
      </c>
    </row>
    <row r="61" spans="1:70" x14ac:dyDescent="0.25">
      <c r="I61">
        <v>34113</v>
      </c>
      <c r="J61" s="13">
        <v>11</v>
      </c>
      <c r="K61" s="13">
        <v>27</v>
      </c>
      <c r="L61">
        <v>11</v>
      </c>
      <c r="M61">
        <v>413</v>
      </c>
    </row>
    <row r="62" spans="1:70" x14ac:dyDescent="0.25">
      <c r="I62">
        <v>32802</v>
      </c>
      <c r="J62" s="13">
        <v>12</v>
      </c>
      <c r="K62" s="13"/>
      <c r="L62">
        <v>12</v>
      </c>
    </row>
    <row r="63" spans="1:70" x14ac:dyDescent="0.25">
      <c r="I63">
        <v>31356</v>
      </c>
      <c r="J63" s="13">
        <v>13</v>
      </c>
      <c r="K63" s="13"/>
      <c r="L63">
        <v>13</v>
      </c>
    </row>
    <row r="64" spans="1:70" x14ac:dyDescent="0.25">
      <c r="I64">
        <v>30210</v>
      </c>
      <c r="J64" s="13">
        <v>14</v>
      </c>
      <c r="K64" s="13"/>
      <c r="L64">
        <v>14</v>
      </c>
      <c r="M64">
        <v>402</v>
      </c>
    </row>
    <row r="65" spans="9:13" x14ac:dyDescent="0.25">
      <c r="I65">
        <v>28902</v>
      </c>
      <c r="J65" s="13">
        <v>15</v>
      </c>
      <c r="K65" s="13"/>
      <c r="L65">
        <v>15</v>
      </c>
      <c r="M65">
        <v>217</v>
      </c>
    </row>
    <row r="66" spans="9:13" x14ac:dyDescent="0.25">
      <c r="I66">
        <v>27529</v>
      </c>
      <c r="J66" s="13">
        <v>16</v>
      </c>
      <c r="K66" s="13"/>
      <c r="L66">
        <v>16</v>
      </c>
    </row>
    <row r="67" spans="9:13" x14ac:dyDescent="0.25">
      <c r="I67">
        <v>26310</v>
      </c>
      <c r="J67" s="13">
        <v>17</v>
      </c>
      <c r="K67" s="13"/>
      <c r="L67">
        <v>17</v>
      </c>
    </row>
    <row r="68" spans="9:13" x14ac:dyDescent="0.25">
      <c r="I68">
        <v>24999</v>
      </c>
      <c r="J68" s="13">
        <v>18</v>
      </c>
      <c r="K68" s="13">
        <v>199</v>
      </c>
      <c r="L68">
        <v>18</v>
      </c>
      <c r="M68">
        <v>163</v>
      </c>
    </row>
    <row r="69" spans="9:13" x14ac:dyDescent="0.25">
      <c r="I69">
        <v>25734</v>
      </c>
      <c r="J69" s="13">
        <v>19</v>
      </c>
      <c r="K69" s="13"/>
    </row>
    <row r="70" spans="9:13" x14ac:dyDescent="0.25">
      <c r="I70">
        <v>27180</v>
      </c>
      <c r="J70" s="13">
        <v>20</v>
      </c>
      <c r="K70" s="13"/>
    </row>
    <row r="71" spans="9:13" x14ac:dyDescent="0.25">
      <c r="I71">
        <v>29528</v>
      </c>
      <c r="J71" s="13">
        <v>21</v>
      </c>
      <c r="K71" s="13"/>
    </row>
    <row r="72" spans="9:13" x14ac:dyDescent="0.25">
      <c r="I72">
        <v>29675</v>
      </c>
      <c r="J72" s="13">
        <v>22</v>
      </c>
      <c r="K72" s="13"/>
    </row>
    <row r="73" spans="9:13" x14ac:dyDescent="0.25">
      <c r="I73">
        <v>30868</v>
      </c>
      <c r="J73" s="13">
        <v>23</v>
      </c>
      <c r="K73" s="13"/>
    </row>
    <row r="74" spans="9:13" x14ac:dyDescent="0.25">
      <c r="I74">
        <v>32746</v>
      </c>
      <c r="J74" s="13">
        <v>24</v>
      </c>
      <c r="K74" s="13"/>
    </row>
    <row r="75" spans="9:13" x14ac:dyDescent="0.25">
      <c r="I75">
        <v>34408</v>
      </c>
      <c r="J75" s="13">
        <v>25</v>
      </c>
      <c r="K75" s="13"/>
    </row>
    <row r="76" spans="9:13" x14ac:dyDescent="0.25">
      <c r="I76">
        <v>35739</v>
      </c>
      <c r="J76" s="13">
        <v>26</v>
      </c>
      <c r="K76" s="13"/>
    </row>
    <row r="77" spans="9:13" x14ac:dyDescent="0.25">
      <c r="I77">
        <v>36668</v>
      </c>
      <c r="J77" s="13">
        <v>27</v>
      </c>
      <c r="K77" s="13"/>
    </row>
    <row r="78" spans="9:13" x14ac:dyDescent="0.25">
      <c r="I78">
        <v>38757</v>
      </c>
      <c r="J78" s="13">
        <v>28</v>
      </c>
      <c r="K78" s="13">
        <v>557</v>
      </c>
    </row>
  </sheetData>
  <mergeCells count="3">
    <mergeCell ref="AV15:AW15"/>
    <mergeCell ref="S15:S17"/>
    <mergeCell ref="AL14:AL17"/>
  </mergeCells>
  <conditionalFormatting sqref="O18:O5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{55C2E822-BD9F-490D-947E-0F5927D3D437}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5C2E822-BD9F-490D-947E-0F5927D3D43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O18:O53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49"/>
  <sheetViews>
    <sheetView tabSelected="1" topLeftCell="A4" workbookViewId="0">
      <selection activeCell="F50" sqref="F50"/>
    </sheetView>
  </sheetViews>
  <sheetFormatPr defaultRowHeight="15" x14ac:dyDescent="0.25"/>
  <cols>
    <col min="13" max="13" width="9.5703125" bestFit="1" customWidth="1"/>
  </cols>
  <sheetData>
    <row r="2" spans="3:14" ht="23.25" x14ac:dyDescent="0.35">
      <c r="F2" s="19" t="s">
        <v>126</v>
      </c>
      <c r="G2" s="19"/>
      <c r="H2" s="19"/>
    </row>
    <row r="3" spans="3:14" x14ac:dyDescent="0.25">
      <c r="J3" t="s">
        <v>127</v>
      </c>
      <c r="M3" s="9">
        <v>41393</v>
      </c>
    </row>
    <row r="5" spans="3:14" ht="60" x14ac:dyDescent="0.25">
      <c r="E5" s="14" t="s">
        <v>86</v>
      </c>
      <c r="G5" s="14" t="s">
        <v>87</v>
      </c>
      <c r="L5" s="14" t="s">
        <v>88</v>
      </c>
      <c r="N5" s="14" t="s">
        <v>89</v>
      </c>
    </row>
    <row r="7" spans="3:14" x14ac:dyDescent="0.25">
      <c r="E7" t="s">
        <v>55</v>
      </c>
      <c r="G7" t="s">
        <v>55</v>
      </c>
      <c r="L7" t="s">
        <v>55</v>
      </c>
      <c r="N7" t="s">
        <v>55</v>
      </c>
    </row>
    <row r="9" spans="3:14" x14ac:dyDescent="0.25">
      <c r="C9" s="1" t="s">
        <v>32</v>
      </c>
      <c r="E9">
        <v>31.8</v>
      </c>
      <c r="G9">
        <v>33.5</v>
      </c>
      <c r="J9" s="1" t="s">
        <v>90</v>
      </c>
      <c r="L9">
        <v>31.8</v>
      </c>
      <c r="N9">
        <v>33.5</v>
      </c>
    </row>
    <row r="10" spans="3:14" x14ac:dyDescent="0.25">
      <c r="C10" s="1" t="s">
        <v>33</v>
      </c>
      <c r="E10">
        <v>30.700000000000003</v>
      </c>
      <c r="G10">
        <v>32.4</v>
      </c>
      <c r="J10" s="1" t="s">
        <v>91</v>
      </c>
      <c r="L10">
        <v>30.700000000000003</v>
      </c>
      <c r="N10">
        <v>32.4</v>
      </c>
    </row>
    <row r="11" spans="3:14" x14ac:dyDescent="0.25">
      <c r="C11" s="1" t="s">
        <v>34</v>
      </c>
      <c r="E11">
        <v>29.400000000000002</v>
      </c>
      <c r="G11">
        <v>31.200000000000003</v>
      </c>
      <c r="J11" s="1" t="s">
        <v>92</v>
      </c>
      <c r="L11">
        <v>29.400000000000002</v>
      </c>
      <c r="N11">
        <v>31.200000000000003</v>
      </c>
    </row>
    <row r="12" spans="3:14" x14ac:dyDescent="0.25">
      <c r="C12" s="1" t="s">
        <v>35</v>
      </c>
      <c r="E12">
        <v>28</v>
      </c>
      <c r="G12">
        <v>29.8</v>
      </c>
      <c r="J12" s="1" t="s">
        <v>93</v>
      </c>
      <c r="L12">
        <v>28</v>
      </c>
      <c r="N12">
        <v>29.8</v>
      </c>
    </row>
    <row r="13" spans="3:14" x14ac:dyDescent="0.25">
      <c r="C13" s="1" t="s">
        <v>0</v>
      </c>
      <c r="E13">
        <v>26.6</v>
      </c>
      <c r="G13">
        <v>28.3</v>
      </c>
      <c r="J13" s="1" t="s">
        <v>94</v>
      </c>
      <c r="L13">
        <v>26.6</v>
      </c>
      <c r="N13">
        <v>28.3</v>
      </c>
    </row>
    <row r="14" spans="3:14" x14ac:dyDescent="0.25">
      <c r="C14" s="1" t="s">
        <v>1</v>
      </c>
      <c r="E14">
        <v>25.8</v>
      </c>
      <c r="G14">
        <v>28.6</v>
      </c>
      <c r="J14" s="1" t="s">
        <v>95</v>
      </c>
      <c r="L14">
        <v>25.8</v>
      </c>
      <c r="N14">
        <v>28.6</v>
      </c>
    </row>
    <row r="15" spans="3:14" x14ac:dyDescent="0.25">
      <c r="C15" s="1" t="s">
        <v>2</v>
      </c>
      <c r="E15">
        <v>26.900000000000002</v>
      </c>
      <c r="G15">
        <v>29.700000000000003</v>
      </c>
      <c r="J15" s="1" t="s">
        <v>96</v>
      </c>
      <c r="L15">
        <v>26.900000000000002</v>
      </c>
      <c r="N15">
        <v>29.700000000000003</v>
      </c>
    </row>
    <row r="16" spans="3:14" x14ac:dyDescent="0.25">
      <c r="C16" s="1" t="s">
        <v>3</v>
      </c>
      <c r="E16">
        <v>28.1</v>
      </c>
      <c r="G16">
        <v>30.900000000000002</v>
      </c>
      <c r="J16" s="1" t="s">
        <v>97</v>
      </c>
      <c r="L16">
        <v>28.1</v>
      </c>
      <c r="N16">
        <v>30.900000000000002</v>
      </c>
    </row>
    <row r="17" spans="3:14" x14ac:dyDescent="0.25">
      <c r="C17" s="1" t="s">
        <v>4</v>
      </c>
      <c r="E17">
        <v>29.5</v>
      </c>
      <c r="G17">
        <v>32.300000000000004</v>
      </c>
      <c r="J17" s="1" t="s">
        <v>98</v>
      </c>
      <c r="L17">
        <v>29.5</v>
      </c>
      <c r="N17">
        <v>32.300000000000004</v>
      </c>
    </row>
    <row r="18" spans="3:14" x14ac:dyDescent="0.25">
      <c r="C18" s="1" t="s">
        <v>5</v>
      </c>
      <c r="E18">
        <v>30.8</v>
      </c>
      <c r="G18">
        <v>33.6</v>
      </c>
      <c r="J18" s="1" t="s">
        <v>99</v>
      </c>
      <c r="L18">
        <v>30.8</v>
      </c>
      <c r="N18">
        <v>33.6</v>
      </c>
    </row>
    <row r="19" spans="3:14" x14ac:dyDescent="0.25">
      <c r="C19" s="1" t="s">
        <v>6</v>
      </c>
      <c r="E19">
        <v>32</v>
      </c>
      <c r="G19">
        <v>34.800000000000004</v>
      </c>
      <c r="J19" s="1" t="s">
        <v>100</v>
      </c>
      <c r="L19">
        <v>32</v>
      </c>
      <c r="N19">
        <v>34.800000000000004</v>
      </c>
    </row>
    <row r="20" spans="3:14" x14ac:dyDescent="0.25">
      <c r="C20" s="1" t="s">
        <v>7</v>
      </c>
      <c r="E20">
        <v>33.4</v>
      </c>
      <c r="G20">
        <v>36.200000000000003</v>
      </c>
      <c r="J20" s="1" t="s">
        <v>101</v>
      </c>
      <c r="L20">
        <v>33.4</v>
      </c>
      <c r="N20">
        <v>36.200000000000003</v>
      </c>
    </row>
    <row r="21" spans="3:14" x14ac:dyDescent="0.25">
      <c r="C21" s="1" t="s">
        <v>8</v>
      </c>
      <c r="E21">
        <v>34.700000000000003</v>
      </c>
      <c r="G21">
        <v>37.5</v>
      </c>
      <c r="J21" s="1" t="s">
        <v>102</v>
      </c>
      <c r="L21">
        <v>34.700000000000003</v>
      </c>
      <c r="N21">
        <v>37.5</v>
      </c>
    </row>
    <row r="22" spans="3:14" x14ac:dyDescent="0.25">
      <c r="C22" s="1" t="s">
        <v>9</v>
      </c>
      <c r="E22">
        <v>36</v>
      </c>
      <c r="G22">
        <v>38.700000000000003</v>
      </c>
      <c r="J22" s="1" t="s">
        <v>103</v>
      </c>
      <c r="L22">
        <v>36</v>
      </c>
      <c r="N22">
        <v>38.700000000000003</v>
      </c>
    </row>
    <row r="23" spans="3:14" x14ac:dyDescent="0.25">
      <c r="C23" s="1" t="s">
        <v>10</v>
      </c>
      <c r="E23">
        <v>35</v>
      </c>
      <c r="G23">
        <v>36.700000000000003</v>
      </c>
      <c r="J23" s="1" t="s">
        <v>104</v>
      </c>
      <c r="L23">
        <v>35</v>
      </c>
      <c r="N23">
        <v>36.700000000000003</v>
      </c>
    </row>
    <row r="24" spans="3:14" x14ac:dyDescent="0.25">
      <c r="C24" s="1" t="s">
        <v>11</v>
      </c>
      <c r="E24">
        <v>33.700000000000003</v>
      </c>
      <c r="G24">
        <v>35.4</v>
      </c>
      <c r="J24" s="1" t="s">
        <v>105</v>
      </c>
      <c r="L24">
        <v>33.700000000000003</v>
      </c>
      <c r="N24">
        <v>35.4</v>
      </c>
    </row>
    <row r="25" spans="3:14" x14ac:dyDescent="0.25">
      <c r="C25" s="1" t="s">
        <v>12</v>
      </c>
      <c r="E25">
        <v>32.200000000000003</v>
      </c>
      <c r="G25">
        <v>34</v>
      </c>
      <c r="J25" s="1" t="s">
        <v>106</v>
      </c>
      <c r="L25">
        <v>32.200000000000003</v>
      </c>
      <c r="N25">
        <v>34</v>
      </c>
    </row>
    <row r="26" spans="3:14" x14ac:dyDescent="0.25">
      <c r="C26" s="1" t="s">
        <v>13</v>
      </c>
      <c r="E26">
        <v>31.1</v>
      </c>
      <c r="G26">
        <v>32.800000000000004</v>
      </c>
      <c r="J26" s="1" t="s">
        <v>107</v>
      </c>
      <c r="L26">
        <v>31.1</v>
      </c>
      <c r="N26">
        <v>32.800000000000004</v>
      </c>
    </row>
    <row r="27" spans="3:14" x14ac:dyDescent="0.25">
      <c r="C27" s="1" t="s">
        <v>14</v>
      </c>
      <c r="E27">
        <v>29.8</v>
      </c>
      <c r="G27">
        <v>31.5</v>
      </c>
      <c r="J27" s="1" t="s">
        <v>108</v>
      </c>
      <c r="L27">
        <v>29.8</v>
      </c>
      <c r="N27">
        <v>31.5</v>
      </c>
    </row>
    <row r="28" spans="3:14" x14ac:dyDescent="0.25">
      <c r="C28" s="1" t="s">
        <v>15</v>
      </c>
      <c r="E28">
        <v>28.400000000000002</v>
      </c>
      <c r="G28">
        <v>30.1</v>
      </c>
      <c r="J28" s="1" t="s">
        <v>109</v>
      </c>
      <c r="L28">
        <v>28.400000000000002</v>
      </c>
      <c r="N28">
        <v>30.1</v>
      </c>
    </row>
    <row r="29" spans="3:14" x14ac:dyDescent="0.25">
      <c r="C29" s="1" t="s">
        <v>16</v>
      </c>
      <c r="E29">
        <v>27.200000000000003</v>
      </c>
      <c r="G29">
        <v>28.900000000000002</v>
      </c>
      <c r="J29" s="1" t="s">
        <v>110</v>
      </c>
      <c r="L29">
        <v>27.200000000000003</v>
      </c>
      <c r="N29">
        <v>28.900000000000002</v>
      </c>
    </row>
    <row r="30" spans="3:14" x14ac:dyDescent="0.25">
      <c r="C30" s="1" t="s">
        <v>17</v>
      </c>
      <c r="E30">
        <v>25.8</v>
      </c>
      <c r="G30">
        <v>28.6</v>
      </c>
      <c r="J30" s="1" t="s">
        <v>111</v>
      </c>
      <c r="L30">
        <v>25.8</v>
      </c>
      <c r="N30">
        <v>28.6</v>
      </c>
    </row>
    <row r="31" spans="3:14" x14ac:dyDescent="0.25">
      <c r="C31" s="1" t="s">
        <v>18</v>
      </c>
      <c r="E31">
        <v>26.6</v>
      </c>
      <c r="G31">
        <v>29.400000000000002</v>
      </c>
      <c r="J31" s="1" t="s">
        <v>112</v>
      </c>
      <c r="L31">
        <v>26.6</v>
      </c>
      <c r="N31">
        <v>29.400000000000002</v>
      </c>
    </row>
    <row r="32" spans="3:14" x14ac:dyDescent="0.25">
      <c r="C32" s="1" t="s">
        <v>19</v>
      </c>
      <c r="E32">
        <v>28</v>
      </c>
      <c r="G32">
        <v>30.8</v>
      </c>
      <c r="J32" s="1" t="s">
        <v>113</v>
      </c>
      <c r="L32">
        <v>28</v>
      </c>
      <c r="N32">
        <v>30.8</v>
      </c>
    </row>
    <row r="33" spans="3:14" x14ac:dyDescent="0.25">
      <c r="C33" s="1" t="s">
        <v>20</v>
      </c>
      <c r="E33">
        <v>30.400000000000002</v>
      </c>
      <c r="G33">
        <v>33.200000000000003</v>
      </c>
      <c r="J33" s="1" t="s">
        <v>114</v>
      </c>
      <c r="L33">
        <v>30.400000000000002</v>
      </c>
      <c r="N33">
        <v>33.200000000000003</v>
      </c>
    </row>
    <row r="34" spans="3:14" x14ac:dyDescent="0.25">
      <c r="C34" s="1" t="s">
        <v>21</v>
      </c>
      <c r="E34">
        <v>30.5</v>
      </c>
      <c r="G34">
        <v>33.300000000000004</v>
      </c>
      <c r="J34" s="1" t="s">
        <v>115</v>
      </c>
      <c r="L34">
        <v>30.5</v>
      </c>
      <c r="N34">
        <v>33.300000000000004</v>
      </c>
    </row>
    <row r="35" spans="3:14" x14ac:dyDescent="0.25">
      <c r="C35" s="1" t="s">
        <v>22</v>
      </c>
      <c r="E35">
        <v>31.700000000000003</v>
      </c>
      <c r="G35">
        <v>34.5</v>
      </c>
      <c r="J35" s="1" t="s">
        <v>116</v>
      </c>
      <c r="L35">
        <v>31.700000000000003</v>
      </c>
      <c r="N35">
        <v>34.5</v>
      </c>
    </row>
    <row r="36" spans="3:14" x14ac:dyDescent="0.25">
      <c r="C36" s="1" t="s">
        <v>23</v>
      </c>
      <c r="E36">
        <v>33.6</v>
      </c>
      <c r="G36">
        <v>36.4</v>
      </c>
      <c r="J36" s="1" t="s">
        <v>117</v>
      </c>
      <c r="L36">
        <v>33.6</v>
      </c>
      <c r="N36">
        <v>36.4</v>
      </c>
    </row>
    <row r="37" spans="3:14" x14ac:dyDescent="0.25">
      <c r="C37" s="1" t="s">
        <v>24</v>
      </c>
      <c r="E37">
        <v>35.300000000000004</v>
      </c>
      <c r="G37">
        <v>38</v>
      </c>
      <c r="J37" s="1" t="s">
        <v>118</v>
      </c>
      <c r="L37">
        <v>35.300000000000004</v>
      </c>
      <c r="N37">
        <v>38</v>
      </c>
    </row>
    <row r="38" spans="3:14" x14ac:dyDescent="0.25">
      <c r="C38" s="1" t="s">
        <v>25</v>
      </c>
      <c r="E38">
        <v>36.6</v>
      </c>
      <c r="G38">
        <v>39.4</v>
      </c>
      <c r="J38" s="1" t="s">
        <v>119</v>
      </c>
      <c r="L38">
        <v>36.6</v>
      </c>
      <c r="N38">
        <v>39.4</v>
      </c>
    </row>
    <row r="39" spans="3:14" x14ac:dyDescent="0.25">
      <c r="C39" s="1" t="s">
        <v>26</v>
      </c>
      <c r="E39">
        <v>37.5</v>
      </c>
      <c r="G39">
        <v>40.300000000000004</v>
      </c>
      <c r="J39" s="1" t="s">
        <v>120</v>
      </c>
      <c r="L39">
        <v>37.5</v>
      </c>
      <c r="N39">
        <v>40.300000000000004</v>
      </c>
    </row>
    <row r="40" spans="3:14" x14ac:dyDescent="0.25">
      <c r="C40" s="1" t="s">
        <v>27</v>
      </c>
      <c r="E40">
        <v>39.6</v>
      </c>
      <c r="G40">
        <v>42.4</v>
      </c>
      <c r="J40" s="1" t="s">
        <v>121</v>
      </c>
      <c r="L40">
        <v>39.6</v>
      </c>
      <c r="N40">
        <v>42.4</v>
      </c>
    </row>
    <row r="41" spans="3:14" x14ac:dyDescent="0.25">
      <c r="C41" s="1" t="s">
        <v>28</v>
      </c>
      <c r="E41">
        <v>37.6</v>
      </c>
      <c r="G41">
        <v>39.4</v>
      </c>
      <c r="J41" s="1" t="s">
        <v>122</v>
      </c>
      <c r="L41">
        <v>37.6</v>
      </c>
      <c r="N41">
        <v>39.4</v>
      </c>
    </row>
    <row r="42" spans="3:14" x14ac:dyDescent="0.25">
      <c r="C42" s="1" t="s">
        <v>29</v>
      </c>
      <c r="E42">
        <v>36.700000000000003</v>
      </c>
      <c r="G42">
        <v>38.4</v>
      </c>
      <c r="J42" s="1" t="s">
        <v>123</v>
      </c>
      <c r="L42">
        <v>36.700000000000003</v>
      </c>
      <c r="N42">
        <v>38.4</v>
      </c>
    </row>
    <row r="43" spans="3:14" x14ac:dyDescent="0.25">
      <c r="C43" s="1" t="s">
        <v>30</v>
      </c>
      <c r="E43">
        <v>35.300000000000004</v>
      </c>
      <c r="G43">
        <v>37.1</v>
      </c>
      <c r="J43" s="1" t="s">
        <v>124</v>
      </c>
      <c r="L43">
        <v>35.300000000000004</v>
      </c>
      <c r="N43">
        <v>37.1</v>
      </c>
    </row>
    <row r="44" spans="3:14" x14ac:dyDescent="0.25">
      <c r="C44" s="1" t="s">
        <v>31</v>
      </c>
      <c r="E44">
        <v>33.700000000000003</v>
      </c>
      <c r="G44">
        <v>35.4</v>
      </c>
      <c r="J44" s="1" t="s">
        <v>125</v>
      </c>
      <c r="L44">
        <v>33.700000000000003</v>
      </c>
      <c r="N44">
        <v>35.4</v>
      </c>
    </row>
    <row r="47" spans="3:14" x14ac:dyDescent="0.25">
      <c r="C47" s="18" t="s">
        <v>85</v>
      </c>
      <c r="E47">
        <v>1140</v>
      </c>
      <c r="G47">
        <v>1223.5000000000002</v>
      </c>
      <c r="J47" s="18" t="s">
        <v>85</v>
      </c>
      <c r="L47">
        <v>1140</v>
      </c>
      <c r="N47">
        <v>1223.5000000000002</v>
      </c>
    </row>
    <row r="49" spans="3:6" x14ac:dyDescent="0.25">
      <c r="C49" t="s">
        <v>128</v>
      </c>
      <c r="F49">
        <f>(E47+G47)*2</f>
        <v>4727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HVplusZRE4</vt:lpstr>
      <vt:lpstr>Sheet1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Stephane Bally</dc:creator>
  <cp:lastModifiedBy>Ian Crotty</cp:lastModifiedBy>
  <cp:lastPrinted>2012-11-01T13:33:54Z</cp:lastPrinted>
  <dcterms:created xsi:type="dcterms:W3CDTF">2012-09-07T09:05:04Z</dcterms:created>
  <dcterms:modified xsi:type="dcterms:W3CDTF">2013-04-29T10:45:56Z</dcterms:modified>
</cp:coreProperties>
</file>